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Форма 1 (2)" sheetId="16" r:id="rId1"/>
    <sheet name="Форма 2 (2)" sheetId="15" r:id="rId2"/>
    <sheet name="Форма 3  (2)" sheetId="18" r:id="rId3"/>
    <sheet name="Форма 4 окончат." sheetId="14" r:id="rId4"/>
    <sheet name="Форма 5 (новая)" sheetId="17" r:id="rId5"/>
    <sheet name="Форма 6" sheetId="6" r:id="rId6"/>
  </sheets>
  <definedNames>
    <definedName name="_xlnm._FilterDatabase" localSheetId="0" hidden="1">'Форма 1 (2)'!$A$13:$Q$88</definedName>
    <definedName name="_xlnm._FilterDatabase" localSheetId="2" hidden="1">'Форма 3  (2)'!$A$12:$L$100</definedName>
    <definedName name="_xlnm.Print_Titles" localSheetId="0">'Форма 1 (2)'!$11:$13</definedName>
    <definedName name="_xlnm.Print_Titles" localSheetId="1">'Форма 2 (2)'!$12:$14</definedName>
    <definedName name="_xlnm.Print_Titles" localSheetId="2">'Форма 3  (2)'!$10:$11</definedName>
    <definedName name="_xlnm.Print_Titles" localSheetId="3">'Форма 4 окончат.'!$10:$11</definedName>
    <definedName name="_xlnm.Print_Titles" localSheetId="4">'Форма 5 (новая)'!$10:$12</definedName>
    <definedName name="_xlnm.Print_Area" localSheetId="1">'Форма 2 (2)'!$A$1:$G$60</definedName>
    <definedName name="_xlnm.Print_Area" localSheetId="2">'Форма 3  (2)'!$A$1:$K$103</definedName>
    <definedName name="_xlnm.Print_Area" localSheetId="3">'Форма 4 окончат.'!$A$1:$O$65</definedName>
    <definedName name="_xlnm.Print_Area" localSheetId="4">'Форма 5 (новая)'!$A$1:$L$38</definedName>
    <definedName name="_xlnm.Print_Area" localSheetId="5">'Форма 6'!$A$1:$E$16</definedName>
  </definedNames>
  <calcPr calcId="144525"/>
</workbook>
</file>

<file path=xl/calcChain.xml><?xml version="1.0" encoding="utf-8"?>
<calcChain xmlns="http://schemas.openxmlformats.org/spreadsheetml/2006/main">
  <c r="K20" i="17" l="1"/>
  <c r="K19" i="17"/>
  <c r="F23" i="15" l="1"/>
  <c r="N48" i="16" l="1"/>
  <c r="M48" i="16"/>
  <c r="L48" i="16"/>
  <c r="O43" i="14" l="1"/>
  <c r="P35" i="14"/>
  <c r="J41" i="14" l="1"/>
  <c r="M45" i="14" l="1"/>
  <c r="L16" i="14"/>
  <c r="N86" i="16" l="1"/>
  <c r="N74" i="16"/>
  <c r="N89" i="16" s="1"/>
  <c r="N63" i="16"/>
  <c r="N54" i="16"/>
  <c r="N26" i="16"/>
  <c r="M26" i="16"/>
  <c r="M76" i="16" l="1"/>
  <c r="M86" i="16"/>
  <c r="M89" i="16" l="1"/>
  <c r="K17" i="17"/>
  <c r="O35" i="14" l="1"/>
  <c r="K49" i="14" l="1"/>
  <c r="I49" i="14"/>
  <c r="L49" i="14"/>
  <c r="L45" i="16"/>
  <c r="L44" i="16" s="1"/>
  <c r="M40" i="16"/>
  <c r="L64" i="16" l="1"/>
  <c r="L59" i="16"/>
  <c r="L54" i="16"/>
  <c r="L26" i="16"/>
  <c r="L24" i="16" s="1"/>
  <c r="G36" i="15" l="1"/>
  <c r="K33" i="17" l="1"/>
  <c r="K31" i="17" l="1"/>
  <c r="K30" i="17"/>
  <c r="K28" i="17"/>
  <c r="K24" i="17"/>
  <c r="K23" i="17"/>
  <c r="K21" i="17"/>
  <c r="K15" i="17"/>
  <c r="K16" i="17"/>
  <c r="K14" i="17"/>
  <c r="K60" i="14"/>
  <c r="K48" i="14" s="1"/>
  <c r="K31" i="14"/>
  <c r="E50" i="15" l="1"/>
  <c r="E41" i="15"/>
  <c r="P36" i="17" l="1"/>
  <c r="P37" i="17" s="1"/>
  <c r="N35" i="17"/>
  <c r="N34" i="17"/>
  <c r="M33" i="17"/>
  <c r="N33" i="17" s="1"/>
  <c r="I33" i="17"/>
  <c r="J33" i="17" s="1"/>
  <c r="S32" i="17"/>
  <c r="R32" i="17"/>
  <c r="Q32" i="17"/>
  <c r="M32" i="17"/>
  <c r="N32" i="17" s="1"/>
  <c r="K32" i="17"/>
  <c r="I32" i="17"/>
  <c r="J32" i="17" s="1"/>
  <c r="M31" i="17"/>
  <c r="N31" i="17" s="1"/>
  <c r="I31" i="17"/>
  <c r="J31" i="17" s="1"/>
  <c r="M30" i="17"/>
  <c r="N30" i="17" s="1"/>
  <c r="I30" i="17"/>
  <c r="J30" i="17" s="1"/>
  <c r="M28" i="17"/>
  <c r="N28" i="17" s="1"/>
  <c r="I28" i="17"/>
  <c r="J28" i="17" s="1"/>
  <c r="M27" i="17"/>
  <c r="N27" i="17" s="1"/>
  <c r="K27" i="17"/>
  <c r="I27" i="17"/>
  <c r="J27" i="17" s="1"/>
  <c r="M26" i="17"/>
  <c r="N26" i="17" s="1"/>
  <c r="I26" i="17"/>
  <c r="J26" i="17" s="1"/>
  <c r="M24" i="17"/>
  <c r="N24" i="17" s="1"/>
  <c r="I24" i="17"/>
  <c r="J24" i="17" s="1"/>
  <c r="M23" i="17"/>
  <c r="N23" i="17" s="1"/>
  <c r="I23" i="17"/>
  <c r="J23" i="17" s="1"/>
  <c r="M21" i="17"/>
  <c r="N21" i="17" s="1"/>
  <c r="I21" i="17"/>
  <c r="J21" i="17" s="1"/>
  <c r="N20" i="17"/>
  <c r="I20" i="17"/>
  <c r="J20" i="17" s="1"/>
  <c r="M19" i="17"/>
  <c r="N19" i="17" s="1"/>
  <c r="I19" i="17"/>
  <c r="J19" i="17" s="1"/>
  <c r="M17" i="17"/>
  <c r="N17" i="17" s="1"/>
  <c r="I17" i="17"/>
  <c r="J17" i="17" s="1"/>
  <c r="M16" i="17"/>
  <c r="N16" i="17" s="1"/>
  <c r="I16" i="17"/>
  <c r="J16" i="17" s="1"/>
  <c r="M15" i="17"/>
  <c r="N15" i="17" s="1"/>
  <c r="I15" i="17"/>
  <c r="J15" i="17" s="1"/>
  <c r="M14" i="17"/>
  <c r="N14" i="17" s="1"/>
  <c r="I14" i="17"/>
  <c r="J14" i="17" s="1"/>
  <c r="O23" i="17" l="1"/>
  <c r="O14" i="17"/>
  <c r="N24" i="16"/>
  <c r="M19" i="16"/>
  <c r="N19" i="16"/>
  <c r="L19" i="16"/>
  <c r="N22" i="16" l="1"/>
  <c r="N23" i="16"/>
  <c r="M45" i="16"/>
  <c r="M44" i="16" s="1"/>
  <c r="N45" i="16"/>
  <c r="N44" i="16" s="1"/>
  <c r="M37" i="16"/>
  <c r="M90" i="16" s="1"/>
  <c r="N37" i="16"/>
  <c r="N40" i="16"/>
  <c r="P40" i="16" s="1"/>
  <c r="P86" i="16"/>
  <c r="O86" i="16"/>
  <c r="O85" i="16"/>
  <c r="P84" i="16"/>
  <c r="O84" i="16"/>
  <c r="P83" i="16"/>
  <c r="O83" i="16"/>
  <c r="P82" i="16"/>
  <c r="O82" i="16"/>
  <c r="M81" i="16"/>
  <c r="P81" i="16" s="1"/>
  <c r="L81" i="16"/>
  <c r="O81" i="16" s="1"/>
  <c r="O79" i="16"/>
  <c r="P76" i="16"/>
  <c r="O76" i="16"/>
  <c r="P74" i="16"/>
  <c r="O74" i="16"/>
  <c r="N73" i="16"/>
  <c r="M73" i="16"/>
  <c r="P71" i="16"/>
  <c r="O71" i="16"/>
  <c r="P67" i="16"/>
  <c r="O67" i="16"/>
  <c r="N66" i="16"/>
  <c r="M66" i="16"/>
  <c r="P64" i="16"/>
  <c r="O64" i="16"/>
  <c r="M63" i="16"/>
  <c r="L63" i="16"/>
  <c r="P60" i="16"/>
  <c r="O60" i="16"/>
  <c r="P59" i="16"/>
  <c r="O59" i="16"/>
  <c r="P58" i="16"/>
  <c r="O58" i="16"/>
  <c r="N57" i="16"/>
  <c r="M57" i="16"/>
  <c r="L57" i="16"/>
  <c r="P56" i="16"/>
  <c r="O56" i="16"/>
  <c r="P55" i="16"/>
  <c r="O55" i="16"/>
  <c r="M54" i="16"/>
  <c r="P54" i="16" s="1"/>
  <c r="P42" i="16"/>
  <c r="O42" i="16"/>
  <c r="P41" i="16"/>
  <c r="O41" i="16"/>
  <c r="L40" i="16"/>
  <c r="P39" i="16"/>
  <c r="O39" i="16"/>
  <c r="L37" i="16"/>
  <c r="O37" i="16" s="1"/>
  <c r="P32" i="16"/>
  <c r="O32" i="16"/>
  <c r="P31" i="16"/>
  <c r="O31" i="16"/>
  <c r="P30" i="16"/>
  <c r="O30" i="16"/>
  <c r="P29" i="16"/>
  <c r="O29" i="16"/>
  <c r="P28" i="16"/>
  <c r="O28" i="16"/>
  <c r="P27" i="16"/>
  <c r="O27" i="16"/>
  <c r="P26" i="16"/>
  <c r="O26" i="16"/>
  <c r="P25" i="16"/>
  <c r="O25" i="16"/>
  <c r="M24" i="16"/>
  <c r="M23" i="16" s="1"/>
  <c r="L23" i="16"/>
  <c r="L22" i="16" s="1"/>
  <c r="P21" i="16"/>
  <c r="O21" i="16"/>
  <c r="P20" i="16"/>
  <c r="O20" i="16"/>
  <c r="L18" i="16"/>
  <c r="M53" i="16" l="1"/>
  <c r="M52" i="16" s="1"/>
  <c r="M51" i="16" s="1"/>
  <c r="N34" i="16"/>
  <c r="N90" i="16"/>
  <c r="M36" i="16"/>
  <c r="M34" i="16" s="1"/>
  <c r="M33" i="16" s="1"/>
  <c r="L17" i="16"/>
  <c r="L16" i="16" s="1"/>
  <c r="M22" i="16"/>
  <c r="M17" i="16" s="1"/>
  <c r="L36" i="16"/>
  <c r="L34" i="16" s="1"/>
  <c r="L33" i="16" s="1"/>
  <c r="L73" i="16"/>
  <c r="O73" i="16" s="1"/>
  <c r="L66" i="16"/>
  <c r="O66" i="16" s="1"/>
  <c r="P79" i="16"/>
  <c r="P73" i="16"/>
  <c r="N65" i="16"/>
  <c r="N62" i="16" s="1"/>
  <c r="N61" i="16" s="1"/>
  <c r="L53" i="16"/>
  <c r="M62" i="16"/>
  <c r="O19" i="16"/>
  <c r="P37" i="16"/>
  <c r="N53" i="16"/>
  <c r="O57" i="16"/>
  <c r="O63" i="16"/>
  <c r="O24" i="16"/>
  <c r="N36" i="16"/>
  <c r="N33" i="16" s="1"/>
  <c r="P19" i="16"/>
  <c r="P24" i="16"/>
  <c r="O40" i="16"/>
  <c r="O54" i="16"/>
  <c r="P57" i="16"/>
  <c r="P63" i="16"/>
  <c r="P66" i="16"/>
  <c r="N18" i="16"/>
  <c r="N17" i="16" s="1"/>
  <c r="M61" i="16" l="1"/>
  <c r="M15" i="16"/>
  <c r="M14" i="16" s="1"/>
  <c r="L65" i="16"/>
  <c r="O36" i="16"/>
  <c r="P53" i="16"/>
  <c r="N52" i="16"/>
  <c r="N15" i="16" s="1"/>
  <c r="L52" i="16"/>
  <c r="P65" i="16"/>
  <c r="P61" i="16"/>
  <c r="P62" i="16"/>
  <c r="P36" i="16"/>
  <c r="O53" i="16"/>
  <c r="O23" i="16"/>
  <c r="P23" i="16"/>
  <c r="P18" i="16"/>
  <c r="O18" i="16"/>
  <c r="L62" i="16" l="1"/>
  <c r="L61" i="16" s="1"/>
  <c r="O61" i="16" s="1"/>
  <c r="O65" i="16"/>
  <c r="O62" i="16" s="1"/>
  <c r="M16" i="16"/>
  <c r="Q14" i="16" s="1"/>
  <c r="L51" i="16"/>
  <c r="P34" i="16"/>
  <c r="O34" i="16"/>
  <c r="P52" i="16"/>
  <c r="N51" i="16"/>
  <c r="O52" i="16"/>
  <c r="P22" i="16"/>
  <c r="O22" i="16"/>
  <c r="P17" i="16"/>
  <c r="O17" i="16"/>
  <c r="N16" i="16"/>
  <c r="L15" i="16" l="1"/>
  <c r="L14" i="16" s="1"/>
  <c r="O33" i="16"/>
  <c r="P33" i="16"/>
  <c r="P51" i="16"/>
  <c r="O51" i="16"/>
  <c r="O16" i="16"/>
  <c r="P16" i="16"/>
  <c r="P15" i="16"/>
  <c r="N14" i="16"/>
  <c r="P14" i="16" s="1"/>
  <c r="O15" i="16" l="1"/>
  <c r="O14" i="16"/>
  <c r="G58" i="15" l="1"/>
  <c r="G57" i="15"/>
  <c r="G56" i="15"/>
  <c r="G55" i="15"/>
  <c r="G54" i="15"/>
  <c r="G53" i="15"/>
  <c r="G51" i="15"/>
  <c r="F50" i="15"/>
  <c r="G50" i="15" s="1"/>
  <c r="G49" i="15"/>
  <c r="G48" i="15"/>
  <c r="G47" i="15"/>
  <c r="G46" i="15"/>
  <c r="G45" i="15"/>
  <c r="G44" i="15"/>
  <c r="G42" i="15"/>
  <c r="F41" i="15"/>
  <c r="G41" i="15" s="1"/>
  <c r="G40" i="15"/>
  <c r="G39" i="15"/>
  <c r="G38" i="15"/>
  <c r="G37" i="15"/>
  <c r="G35" i="15"/>
  <c r="G33" i="15"/>
  <c r="F32" i="15"/>
  <c r="E32" i="15"/>
  <c r="G31" i="15"/>
  <c r="G30" i="15"/>
  <c r="G29" i="15"/>
  <c r="G28" i="15"/>
  <c r="G27" i="15"/>
  <c r="G26" i="15"/>
  <c r="G25" i="15"/>
  <c r="G24" i="15"/>
  <c r="E23" i="15"/>
  <c r="F22" i="15"/>
  <c r="E22" i="15"/>
  <c r="G21" i="15"/>
  <c r="G20" i="15"/>
  <c r="G19" i="15"/>
  <c r="F18" i="15"/>
  <c r="E18" i="15"/>
  <c r="G17" i="15"/>
  <c r="F16" i="15"/>
  <c r="E16" i="15"/>
  <c r="E15" i="15" l="1"/>
  <c r="F15" i="15"/>
  <c r="G18" i="15"/>
  <c r="G22" i="15"/>
  <c r="G32" i="15"/>
  <c r="G23" i="15"/>
  <c r="G16" i="15"/>
  <c r="G15" i="15" l="1"/>
  <c r="M70" i="14"/>
  <c r="O62" i="14"/>
  <c r="O61" i="14"/>
  <c r="N61" i="14"/>
  <c r="M60" i="14"/>
  <c r="M48" i="14" s="1"/>
  <c r="M44" i="14" s="1"/>
  <c r="L60" i="14"/>
  <c r="L48" i="14" s="1"/>
  <c r="J60" i="14"/>
  <c r="I60" i="14"/>
  <c r="O55" i="14"/>
  <c r="N55" i="14"/>
  <c r="O54" i="14"/>
  <c r="N54" i="14"/>
  <c r="O53" i="14"/>
  <c r="N53" i="14"/>
  <c r="O52" i="14"/>
  <c r="N52" i="14"/>
  <c r="O51" i="14"/>
  <c r="N51" i="14"/>
  <c r="O50" i="14"/>
  <c r="N50" i="14"/>
  <c r="O49" i="14"/>
  <c r="N49" i="14"/>
  <c r="O47" i="14"/>
  <c r="N47" i="14"/>
  <c r="O46" i="14"/>
  <c r="N46" i="14"/>
  <c r="L45" i="14"/>
  <c r="K45" i="14"/>
  <c r="K44" i="14" s="1"/>
  <c r="O41" i="14"/>
  <c r="N41" i="14"/>
  <c r="O39" i="14"/>
  <c r="N39" i="14"/>
  <c r="O38" i="14"/>
  <c r="N38" i="14"/>
  <c r="O37" i="14"/>
  <c r="N37" i="14"/>
  <c r="O36" i="14"/>
  <c r="N36" i="14"/>
  <c r="O34" i="14"/>
  <c r="N34" i="14"/>
  <c r="O33" i="14"/>
  <c r="N33" i="14"/>
  <c r="O32" i="14"/>
  <c r="N32" i="14"/>
  <c r="M31" i="14"/>
  <c r="L31" i="14"/>
  <c r="O29" i="14"/>
  <c r="N29" i="14"/>
  <c r="O28" i="14"/>
  <c r="N28" i="14"/>
  <c r="O27" i="14"/>
  <c r="N27" i="14"/>
  <c r="M26" i="14"/>
  <c r="L26" i="14"/>
  <c r="K26" i="14"/>
  <c r="K15" i="14" s="1"/>
  <c r="K14" i="14" s="1"/>
  <c r="K12" i="14" s="1"/>
  <c r="O25" i="14"/>
  <c r="N25" i="14"/>
  <c r="O24" i="14"/>
  <c r="N24" i="14"/>
  <c r="O22" i="14"/>
  <c r="N22" i="14"/>
  <c r="O21" i="14"/>
  <c r="N21" i="14"/>
  <c r="O20" i="14"/>
  <c r="N20" i="14"/>
  <c r="O19" i="14"/>
  <c r="N19" i="14"/>
  <c r="O18" i="14"/>
  <c r="N18" i="14"/>
  <c r="O17" i="14"/>
  <c r="N17" i="14"/>
  <c r="O16" i="14"/>
  <c r="N16" i="14"/>
  <c r="L15" i="14" l="1"/>
  <c r="L14" i="14" s="1"/>
  <c r="L12" i="14" s="1"/>
  <c r="M15" i="14"/>
  <c r="M14" i="14" s="1"/>
  <c r="M12" i="14" s="1"/>
  <c r="L44" i="14"/>
  <c r="P14" i="14"/>
  <c r="O60" i="14"/>
  <c r="N26" i="14"/>
  <c r="O45" i="14"/>
  <c r="N31" i="14"/>
  <c r="N45" i="14"/>
  <c r="O31" i="14"/>
  <c r="M67" i="14"/>
  <c r="M72" i="14" s="1"/>
  <c r="L70" i="14"/>
  <c r="N70" i="14" s="1"/>
  <c r="O26" i="14"/>
  <c r="N60" i="14"/>
  <c r="N15" i="14" l="1"/>
  <c r="O15" i="14"/>
</calcChain>
</file>

<file path=xl/sharedStrings.xml><?xml version="1.0" encoding="utf-8"?>
<sst xmlns="http://schemas.openxmlformats.org/spreadsheetml/2006/main" count="1340" uniqueCount="489">
  <si>
    <t>Проведение лесопатологического обследования лесных насаждений</t>
  </si>
  <si>
    <t>Подпрограмма «Обеспечение использования лесов»</t>
  </si>
  <si>
    <t>всего</t>
  </si>
  <si>
    <t>Проведение лесоустройства</t>
  </si>
  <si>
    <t>Подпрограмма «Воспроизводство лесов»</t>
  </si>
  <si>
    <t>Код аналитической программной классификации</t>
  </si>
  <si>
    <t>Наименование государственной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</si>
  <si>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</si>
  <si>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</si>
  <si>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ГП</t>
  </si>
  <si>
    <t>Пп</t>
  </si>
  <si>
    <t>ОМ</t>
  </si>
  <si>
    <t>М</t>
  </si>
  <si>
    <t>Код главы</t>
  </si>
  <si>
    <t>Рз</t>
  </si>
  <si>
    <t>Пр</t>
  </si>
  <si>
    <t>ЦС</t>
  </si>
  <si>
    <t>ВР</t>
  </si>
  <si>
    <t>Расходы бюджета Удмуртской Республики, тыс. руб.</t>
  </si>
  <si>
    <t>Кассовые расходы, в %</t>
  </si>
  <si>
    <t>к плану на 1 января  отчетного года</t>
  </si>
  <si>
    <t>сводная бюджетная роспись, план на 1 января отчетного года</t>
  </si>
  <si>
    <t>04</t>
  </si>
  <si>
    <t>05</t>
  </si>
  <si>
    <t>07</t>
  </si>
  <si>
    <t>01</t>
  </si>
  <si>
    <t>02</t>
  </si>
  <si>
    <t>03</t>
  </si>
  <si>
    <t>06</t>
  </si>
  <si>
    <t>08</t>
  </si>
  <si>
    <t>Тушение пожаров на полях и участках древесно - кустарниковой растительности, прилегающих к лесным массивам и не входящих в лесной фонд</t>
  </si>
  <si>
    <t>09</t>
  </si>
  <si>
    <t>Подпрограмма "Охрана и защита лесов"</t>
  </si>
  <si>
    <t>Всего</t>
  </si>
  <si>
    <t>Подпрограмма «Создание условий для реализации государственной программы</t>
  </si>
  <si>
    <t>Наименование государственной программы, подпрограммы</t>
  </si>
  <si>
    <t>Источник финансирования</t>
  </si>
  <si>
    <t>Оценка расходов, тыс. рублей</t>
  </si>
  <si>
    <t>бюджет Удмуртской Республики, в том числе:</t>
  </si>
  <si>
    <t>субсидии из федерального бюджета</t>
  </si>
  <si>
    <t>субвенции из федерального бюджета</t>
  </si>
  <si>
    <t>субсидии и субвенции из федерального бюджета, планируемые к получению</t>
  </si>
  <si>
    <t>Территориальный фонд обязательного медицинского страхования Удмуртской Республики</t>
  </si>
  <si>
    <t>бюджеты муниципальных образований в Удмуртской Республике</t>
  </si>
  <si>
    <t>иные источники</t>
  </si>
  <si>
    <t>Подпрограмма «Охрана и защита лесов»</t>
  </si>
  <si>
    <t>бюджет Удмуртской Республики</t>
  </si>
  <si>
    <t>в том числе:</t>
  </si>
  <si>
    <t>Подпрограмма «Создание условий для реализации государственной программы»</t>
  </si>
  <si>
    <t>бюджеты муниципальных образований в  Удмуртской Республике</t>
  </si>
  <si>
    <t>Оценка расходов (согласно государственной программе)</t>
  </si>
  <si>
    <t>Фактические расходы на отчетную дату</t>
  </si>
  <si>
    <t>Отношение фактических расходов к оценке расходов, %</t>
  </si>
  <si>
    <t>Значение показателя объема государственной услуги (работы)</t>
  </si>
  <si>
    <t>Расходы бюджета Удмуртской Республики на оказание государственной услуги (выполнение работы), тыс. рублей</t>
  </si>
  <si>
    <t>Количество пожарно-химических станций, подлежащих содержанию</t>
  </si>
  <si>
    <t>км</t>
  </si>
  <si>
    <t>га</t>
  </si>
  <si>
    <t>шт</t>
  </si>
  <si>
    <t>Количество планируемых выступлений в средствах массовой информации</t>
  </si>
  <si>
    <t>Наименование государственной услуги (работы)</t>
  </si>
  <si>
    <t>Наименование показателя, характеризующего объем государственной услуги (работы)</t>
  </si>
  <si>
    <t>план</t>
  </si>
  <si>
    <t>факт</t>
  </si>
  <si>
    <t>сводная бюджетная роспись на 1 января отчетного периода</t>
  </si>
  <si>
    <t>кассовое исполнение</t>
  </si>
  <si>
    <t>к плану на 1 января отчетного года</t>
  </si>
  <si>
    <t>Количество пунктов сосредоточения противопожарного инвентаря, подлежащих содержанию</t>
  </si>
  <si>
    <t>Единица измерения объема государственной услуги (работы)</t>
  </si>
  <si>
    <t>Устройство противопожарных минерализованных полос</t>
  </si>
  <si>
    <t>Протяженность противопожарных минерализованных полос, подлежащих устройству</t>
  </si>
  <si>
    <t>Протяженность противопожарных разрывов, подлежащих устройству</t>
  </si>
  <si>
    <t>Протяженность противопожарных минерализованных полос, подлежащих уходу</t>
  </si>
  <si>
    <r>
      <t>Количество стендов и других знаков и указателей,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7"/>
        <color theme="1"/>
        <rFont val="Times New Roman"/>
        <family val="1"/>
        <charset val="204"/>
      </rPr>
      <t>содержащих информацию о мерах пожарной безопасности в лесах, подлежащих установке и размещению</t>
    </r>
  </si>
  <si>
    <t>Количество листовок, буклетов, памяток, подлежащих изготовлению и распространению</t>
  </si>
  <si>
    <t>Наименование целевого показателя (индикатора)</t>
  </si>
  <si>
    <t>Значения целевых показателей (индикаторов)</t>
  </si>
  <si>
    <t>Доля  площади лесов, выбывших из состава покрытых лесной растительностью земель лесного фонда, в связи с воздействием пожаров, вредных организмов, рубок и других факторов, в общей площади покрытых лесной растительностью земель лесного фонда</t>
  </si>
  <si>
    <t>%</t>
  </si>
  <si>
    <t>Лесистость территории Удмуртской Республики</t>
  </si>
  <si>
    <t>Доля площади ценных лесных насаждений в составе покрытых лесной растительностью земель лесного фонда</t>
  </si>
  <si>
    <t xml:space="preserve"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 </t>
  </si>
  <si>
    <t>руб. на га</t>
  </si>
  <si>
    <t>Доля лесных пожаров, ликвидированных в течение первых суток с момента обнаружения (по количеству случаев), в общем количестве лесных пожаров</t>
  </si>
  <si>
    <t xml:space="preserve">Доля крупных лесных пожаров в общем количестве возникших лесных пожаров </t>
  </si>
  <si>
    <t xml:space="preserve">Отношение площади проведенных санитарно-оздоровительных мероприятий к площади погибших и поврежденных лесов </t>
  </si>
  <si>
    <t>№ п/п</t>
  </si>
  <si>
    <t>Единица измере-ния</t>
  </si>
  <si>
    <t>план на текущий год</t>
  </si>
  <si>
    <t>Абсолютное отклонение</t>
  </si>
  <si>
    <t>Относительное отклонение, %</t>
  </si>
  <si>
    <t>Обоснование отклонений значений целевого показателя (индикатора) на конец отчетного периода</t>
  </si>
  <si>
    <t>Отношение количества случаев с установленными нарушителями лесного законодательства к общему количеству зарегистрированных случаев нарушений лесного законодательства</t>
  </si>
  <si>
    <t>Сведения о вынесенных в государсвтенную программу изменениях</t>
  </si>
  <si>
    <t>Вид нормативного документа</t>
  </si>
  <si>
    <t>Дата принятия</t>
  </si>
  <si>
    <t>Номер</t>
  </si>
  <si>
    <t>Суть изменений (краткое изложение)</t>
  </si>
  <si>
    <t>Форма 6</t>
  </si>
  <si>
    <t>по состоянию на</t>
  </si>
  <si>
    <t>Наименование подпрограммы, основного мероприятия, мероприятия</t>
  </si>
  <si>
    <t>Ответственный исполнитель, соисполнители подпрограммы, основного мероприятия, мероприятия</t>
  </si>
  <si>
    <t>Наблюдение и контроль за пожарной опасностью в лесах и лесными пожарами</t>
  </si>
  <si>
    <t>Прием и учет сообщений о лесных пожарах, а также оповещение населения и противопожарных служб о пожарной опасности в лесах и лесных пожарах специализированными диспетчерскими службами</t>
  </si>
  <si>
    <t>Разработка планов тушения лесных пожаров</t>
  </si>
  <si>
    <t>Оценка текущего санитарного состояния (степень усыхания, захламления) и лесопатологического состояния (степень повреждения, поражения вредными организмами) лесов в очагах вредных организмов, определение границ повреждений леса</t>
  </si>
  <si>
    <t>Планирование, обоснование и назначение мероприятий по защите лесов</t>
  </si>
  <si>
    <t>Ведение государственного лесного реестра</t>
  </si>
  <si>
    <t>Программно-аппаратное оснащение лиц, осуществляющих ведение лесного реестра, и обучение персонала по ведению государственного лесного реестра</t>
  </si>
  <si>
    <t>Ведение государственного лесного реестра на разных уровнях лесоуправления</t>
  </si>
  <si>
    <t>Предоставление государственной услуги по предоставлению информации, содержащейся в государственном лесном реестре</t>
  </si>
  <si>
    <t>Предоставление государственной услуги по выдаче разрешений на выполнение работ по геологическому изучению недр на землях лесного фонда без предоставления лесного участка</t>
  </si>
  <si>
    <t>Осуществление мероприятий по созданию лесных дорог</t>
  </si>
  <si>
    <t>Предоставление государственной услуги по проведению государственной экспертизы проектов освоения лесов</t>
  </si>
  <si>
    <t>Осуществление федерального государственного лесного надзора (лесной охраны)</t>
  </si>
  <si>
    <t>Патрулирование лесов</t>
  </si>
  <si>
    <t>Проведение проверок исполнения лесного законодательства</t>
  </si>
  <si>
    <t>Осуществление комплекса мер по совершенствованию системы управления лесами на территории Удмуртской Республики</t>
  </si>
  <si>
    <t>Внедрение технологий по информационному обеспечению управления в области использования, охраны, защиты и воспроизводства лесов, а также в области государственного лесного контроля</t>
  </si>
  <si>
    <t>Совершенствование Системы межведомственного электронного документооборота</t>
  </si>
  <si>
    <t>Осуществление комплекса мер по улучшению условий труда и уровня занятости в лесном хозяйстве Удмуртской Республики</t>
  </si>
  <si>
    <t>Совершенствование системы оплаты труда работников лесного хозяйства Удмуртской Республики</t>
  </si>
  <si>
    <t>Модернизация системы лесных научных исследований и повышение качества научно-аналитического обеспечения реализации государственной программы</t>
  </si>
  <si>
    <t>Срок выполнения плановый</t>
  </si>
  <si>
    <t>Срок выполнения фактический</t>
  </si>
  <si>
    <t>Ожидаемый непосредственный результат, целевой показатель (индикатор)</t>
  </si>
  <si>
    <t>Достигнутый результат, целевой показатель (индикатор)</t>
  </si>
  <si>
    <t>Проблемы, возникшие в ходе реализации мероприятий</t>
  </si>
  <si>
    <t>Форма 3</t>
  </si>
  <si>
    <t>Отчет о выполнении основных мероприятий государственной программы</t>
  </si>
  <si>
    <t>Наименование государственной программы</t>
  </si>
  <si>
    <t>Ответсвенный исполнитель</t>
  </si>
  <si>
    <t>Форма 5</t>
  </si>
  <si>
    <t>Отчет о достигнутых значениях целевых показателей (индикаторов) государственной программы</t>
  </si>
  <si>
    <t>Отчет о расходах на реализацию государственной программы за счет всех источников финансирования</t>
  </si>
  <si>
    <t>Форма 4</t>
  </si>
  <si>
    <t>% выполнения целевого показателя</t>
  </si>
  <si>
    <t>Средний  % выполнения целевых показателей</t>
  </si>
  <si>
    <t>корректировка % выполнения индикатора</t>
  </si>
  <si>
    <t>Форма 1</t>
  </si>
  <si>
    <t>Отчет об использовании бюджетных ассигнований бюджета Удмуртской Республики на реализацию государственной программы</t>
  </si>
  <si>
    <t>Форма 2</t>
  </si>
  <si>
    <t>Разработка и актуализация лесного плана Удмуртской Республики, лесохозяйственных регламентов лесничеств</t>
  </si>
  <si>
    <t>Постановление Правительства Удмуртской Республики</t>
  </si>
  <si>
    <t>16</t>
  </si>
  <si>
    <t>10</t>
  </si>
  <si>
    <t>Профессиональная переподготовка и повышение квалификации кадров лесного хозяйства</t>
  </si>
  <si>
    <t>Профессиональная переподготовка и повышение квалификации руководящих работников и специалистов лесного хозяйства Удмуртской Республики</t>
  </si>
  <si>
    <t>Прогнозирование и стратегическое планирование управления лесами на территории Удмуртской Республики (в сфере использования, охраны, защиты и воспроизводства, повышения эффективности предоставления государственных услуг в области лесных отношений)</t>
  </si>
  <si>
    <t>Переход к предоставлению государственных услуг в указанной сфере в электронном виде</t>
  </si>
  <si>
    <t>значение на конец отчетного периода</t>
  </si>
  <si>
    <t xml:space="preserve">"Развитие лесного хозяйства" </t>
  </si>
  <si>
    <t>"Развитие лесного хозяйства "</t>
  </si>
  <si>
    <t>Доля наличия семян лесных растений на начало лесокультурного сезона к общему объему семян, необходимому для обеспечения посевов в лесных питомниках</t>
  </si>
  <si>
    <t>Доля специалистов лесного хозяйства Удмуртской Республики, прошедших повышение квалификации, в общей численности занятых в лесном хозяйстве Удмуртской Республики</t>
  </si>
  <si>
    <t>Доля государственных услуг, указанных в части 3 статьи 1 Федерального закона №210-ФЗ, предоставленных на основании заявлений и документов, поданных в электронной форме через федеральную государственную информационную систему "Единый портал государственных и муниципальных услуг  (функций)" и (или) государственную информационную систему Удмуртской Республики "Портал государственных и муниципальных услуг (функций)", от общего количества предоставленных услуг</t>
  </si>
  <si>
    <t>Доля государственных услуг, предоставляемых по принципу "одного окна"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№97</t>
  </si>
  <si>
    <t>не более 2</t>
  </si>
  <si>
    <t>минута</t>
  </si>
  <si>
    <t>не более 15</t>
  </si>
  <si>
    <t>"Развитие лесного хозяйства"</t>
  </si>
  <si>
    <t>Прореживание</t>
  </si>
  <si>
    <t>Проходная рубка</t>
  </si>
  <si>
    <t>Обеспечение предоставления государственных услуг по принципу "одного окна"</t>
  </si>
  <si>
    <t>Осуществление информированности населения о возможности получения государственных услуг на основании заявлений и документов, поданных в электронной форме</t>
  </si>
  <si>
    <t>Обеспечение среднего числа обращения представителей бизнес-сообщества для получения одной государственной услуги, связанной со сферой предпринимательской деятельности, не более 2</t>
  </si>
  <si>
    <t>Обеспечение времени ожидания в очереди при обращении заявителя для получения государственных услуг не более 15 минут</t>
  </si>
  <si>
    <t>Выполнено</t>
  </si>
  <si>
    <t>Масса семян лесных растений, подлежащих заготовке</t>
  </si>
  <si>
    <t>кг</t>
  </si>
  <si>
    <t>Площадь объектов семеноводства, подлежащих уходу</t>
  </si>
  <si>
    <t>Площадь сплошных санитарных рубок</t>
  </si>
  <si>
    <t>Площадь выборочных санитарных рубок</t>
  </si>
  <si>
    <t>кбм.</t>
  </si>
  <si>
    <t>Объем вырубленной ликвидной древесины при проведении прореживания</t>
  </si>
  <si>
    <t>Площадь проходных рубок</t>
  </si>
  <si>
    <t>Площадь прореживания</t>
  </si>
  <si>
    <t>Объем вырубленной ликвидной древесины при проведении проходных рубок</t>
  </si>
  <si>
    <t xml:space="preserve">Выполнено 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</si>
  <si>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</si>
  <si>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 xml:space="preserve">Выполнено. </t>
  </si>
  <si>
    <t>Значение целевого показателя (индикатора) в году, предшествующему отчетному</t>
  </si>
  <si>
    <t xml:space="preserve">«Развитие лесного хозяйства» </t>
  </si>
  <si>
    <t>% (п.п.)</t>
  </si>
  <si>
    <t>Укрепление материально- технической базы АУ УР "Удмуртлес" специализированной лесопожарной техникой и оборудованием</t>
  </si>
  <si>
    <t>16101R1310</t>
  </si>
  <si>
    <t>Обеспечение охраны и защиты лесов</t>
  </si>
  <si>
    <t>Предупреждение возникновения и распространения лесных пожаров, включая особо охраняемые природные территории</t>
  </si>
  <si>
    <t>Локализация и ликвидация очагов вредных организмов</t>
  </si>
  <si>
    <t>Совершенствование системы предупреждения и распространения лесных пожаров, а также их тушения</t>
  </si>
  <si>
    <t>Организация использования лесов</t>
  </si>
  <si>
    <t>Проведение работ по изменению границ лесопарковой зоны, зеленой зоны</t>
  </si>
  <si>
    <t>Обеспечение воспроизводства лесов</t>
  </si>
  <si>
    <t>Выполнение работ по лесному семеноводству</t>
  </si>
  <si>
    <t>Осуществление лесовосстановления и лесоразведения</t>
  </si>
  <si>
    <t>Реализация установленных функций (полномочий) государственного органа</t>
  </si>
  <si>
    <t>Уплата налогов</t>
  </si>
  <si>
    <t>Выполнение работ по отводу лесосек</t>
  </si>
  <si>
    <t>1640300030</t>
  </si>
  <si>
    <t xml:space="preserve">Предупреждение возникновения и распространения лесных пожаров, включая особо охраняемые природные территории </t>
  </si>
  <si>
    <t>Обеспечение функционирования пожарно-химических станций</t>
  </si>
  <si>
    <t>Организация обустройства и эксплуатации наблюдательных пунктов (вышек, матч, павильонов и других наблюдательных пунктов), пунктов сосредоточения противопожарного инвентаря</t>
  </si>
  <si>
    <t>ед.</t>
  </si>
  <si>
    <t>Обустройство эксплуатация лесны х дорог, предназначенных для охраны лесов от пожаров</t>
  </si>
  <si>
    <t>Протяженность лесных дорог, предназначенных для охраны лесов от пожаров</t>
  </si>
  <si>
    <t xml:space="preserve">Прочистка и обновление противопожарных минерализованных полос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</si>
  <si>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Прокладка противопожарных разрывов</t>
  </si>
  <si>
    <t>Содержание противопожарных заслонов</t>
  </si>
  <si>
    <t>Протяженность противопожарных залонов, подлежащих уходу</t>
  </si>
  <si>
    <t>Площадь планируемого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</si>
  <si>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Установка и размещение стендов и других знаков и указателей, содержащих информацию о мерах пожарной безопасности в лесах</t>
  </si>
  <si>
    <t>Количество лекций планируемых к проведению</t>
  </si>
  <si>
    <t>ед</t>
  </si>
  <si>
    <t>Информационное обеспечение деятельности в области пожарной безопасности в лесах</t>
  </si>
  <si>
    <t>Организация системы обнаружения и учета лесных пожаров, системы наблюдения за их развитием с использованием наземных, авиационных и космических средств</t>
  </si>
  <si>
    <t>Площадь лесов, на которых проводиться обнаружение лесных пожаров с использованием наземных средств</t>
  </si>
  <si>
    <t>Площадь лесов, на которой проводится обнаружение лесных пожаров с использованием авиационных средств</t>
  </si>
  <si>
    <t>Тушение лесных пожаров</t>
  </si>
  <si>
    <t>Площадь лесных пожаров</t>
  </si>
  <si>
    <t>Сплошная санитарная рубка</t>
  </si>
  <si>
    <t>Выборочная санитарная рубка</t>
  </si>
  <si>
    <t>Площадь отвода лесосек</t>
  </si>
  <si>
    <t>Проведение пртивопожарной пропоганды и других профилактических мероприятий в целях предотвращения возникновения лесных пожаров</t>
  </si>
  <si>
    <t>Заготовка семян лесных растений, сбор и обработка семян древесных пород на лесных участках</t>
  </si>
  <si>
    <t>Создание и выделение объектов лесного семеноводства (лесосеменных плантаций, постоянных лесосеменных участков и подобных объектов), проведение агротехнического ухода за сеянцами и саженцами</t>
  </si>
  <si>
    <t>Искусственное лесовосстановление; механизированная обработка почвы в агрегате с лесным плугом в соответствии с проектом лесовосстановления</t>
  </si>
  <si>
    <t>Площадь подготовки почвы под лесные культуры</t>
  </si>
  <si>
    <t>Искусственное лесовосстановление; посадка стандартным посадочным материалом под меч (лопату) Колесова или механизированным способом (лесопосадочными мащинами различных марок в агрегате с трактором) в соответствии с проектом (организационнотехнологической схемой) лесовосстановления</t>
  </si>
  <si>
    <t>Площадь создания лесных культур</t>
  </si>
  <si>
    <t>Искусственное лесовосстановление; посадка стандартным посадочным материалом под меч (лопату) Колесова на месте погибших растений с целью восстановления первоначальной густоты лесных культур древесными породами, которые вводились при создании лесных культур</t>
  </si>
  <si>
    <t>Площадь дополнения  лесных культур</t>
  </si>
  <si>
    <t>Осуществление функций специализированной диспетчерской службы</t>
  </si>
  <si>
    <t>Количество  специализированных диспетчерских пунктов</t>
  </si>
  <si>
    <t xml:space="preserve">Долматов Ю.А. -  заместитель министра </t>
  </si>
  <si>
    <t>Укрепление материально-технической базы АУ УР "Удмуртлес" специализированной лесопожарной техникой и оборудованием</t>
  </si>
  <si>
    <t>Тушение на полях и участках древесно-кустарниковой растительности, прилегающих к лесным массивам и не входящих в лесной фонд</t>
  </si>
  <si>
    <t>Обеспечение тушения на полях и участках древесно-кустарниковой растительности, прилегающих к лесным массивам и не входящих в лесной фонд</t>
  </si>
  <si>
    <t>Обеспечение своевременного обнаружения лесных пожаров</t>
  </si>
  <si>
    <t>Совершенствование   системы проведения профилактики возникновения, локализации и ликвидации очагов вредных организмов</t>
  </si>
  <si>
    <t>Обеспечение выполнения мероприятий по отводу  лесосек</t>
  </si>
  <si>
    <t>Подготовка документов, содержащих сведения для внесения в государсвтенный кадастр недвижимости в части  установления границ лесопарковых зон и зеленых зон</t>
  </si>
  <si>
    <t>Предоставление государственной услуги по заключению договоров купли-продажи лесных насаждений с гражданами для собственных нужд</t>
  </si>
  <si>
    <t xml:space="preserve"> Заключение договоров купли-продажи лесных насаждений с гражданами для собственных нужд</t>
  </si>
  <si>
    <t xml:space="preserve">Предоставление государственной услуги по предоставлению в границах земель лесного фонда лесных участков в постоянное (бессрочное) пользование </t>
  </si>
  <si>
    <t xml:space="preserve">Предоставление государственной услуги по предоставлению в границах земель лесного фонда лесных участков в аренду </t>
  </si>
  <si>
    <t>Предоставление государственной услуги по предоставлению в границах земель лесного фонда  лесных участков в безвозмездное  пользование</t>
  </si>
  <si>
    <t>Выдача разрешений на выполнение работ по геологическому изучению недр на землях лесного фонда без предоставления лесного участка</t>
  </si>
  <si>
    <t>11</t>
  </si>
  <si>
    <t>Предоставление государственной услуги по организации и проведению аукционов на право заключения договоров купли-продажи лесных насаждений</t>
  </si>
  <si>
    <t>12</t>
  </si>
  <si>
    <t>Предоставление государственной услуги по заключению соглашений об установлении сервитутов в лесных участках в границах земель лесного фонда</t>
  </si>
  <si>
    <t>Заключение соглашений об установлении сервитутов в лесных участках в границах земель лесного фонда</t>
  </si>
  <si>
    <t>13</t>
  </si>
  <si>
    <t>Предоставлению государственной услуги по принятию решения о прекращении права постоянного (бесрочного) пользования лесным участком в границах земель лесного фонда</t>
  </si>
  <si>
    <t>Принятие решения о прекращении права постоянного (бесрочного) пользования лесным участком в границах земель лесного фонда</t>
  </si>
  <si>
    <t>14</t>
  </si>
  <si>
    <t>Утверждение проектной документации лесных участков в составе земель лесного фонда</t>
  </si>
  <si>
    <t>Лесное планирование и регламентирование</t>
  </si>
  <si>
    <t>Обеспечение воспроизодства лесов</t>
  </si>
  <si>
    <t>Выполнение  работ по лесному семеноводтву</t>
  </si>
  <si>
    <t>Обеспечения  мероприятий по лесному семеноводству.</t>
  </si>
  <si>
    <t>Обеспечение выполнения мероприятий по воспроизводству лесов.</t>
  </si>
  <si>
    <t>Долматов Ю.А. - заместитель министра</t>
  </si>
  <si>
    <t xml:space="preserve">Организация повышения квалификации специалистов лесного хозяйства на уровне 3,5 % от общей численности работников лесного хозяйства ежегодно. </t>
  </si>
  <si>
    <t xml:space="preserve">Совершенствование системы управления лесами и повышение качества исполнения государственных
функций и государственных услуг в сфере лесных отношений в целях обеспечения эффективности реализации мероприятий государственной программы. Развитие системы прогнозирования и стратегического планирования управления лесами
</t>
  </si>
  <si>
    <t>Повышение престижа профессии в области лесного хозяйства (организация соответствующей профориентированной работы, направление  специалистов лесного хозяйства по целевым направлениям и обеспечение работой по полученной специальности, организация в подведомственных учреждениях производственной практики студентов, ежегодное проведение праздничных мероприятий к профессиональному празднику, подведение итогов и награждение работников отрасли, организация проведения смотров - конкурсов профессионального мастерства, организация взаимодействия подведомственных учреждений со школьными лесничествами, проведение работы с ветеранами труда)</t>
  </si>
  <si>
    <t xml:space="preserve">Выполнение обязательств по уплате налога на имущество организаций и земельного налога. </t>
  </si>
  <si>
    <t>Проведение мониторинга оценки удовлетворенности граждан Российской Федерации качеством предоставления услуг, среднего числа обращений представителей бизнес-ссобщества для получения одной государственной услуги, связанной со сферой предпринимательской деятельности, времени ожидания в очереди при обращении заявителя для получения государственной услуги</t>
  </si>
  <si>
    <t>1 - обращение, 1 - ответ (результат)</t>
  </si>
  <si>
    <t>Просроченная кредиторская задолженность по налогу на имущество организаций и земельному налогу отсутствует.</t>
  </si>
  <si>
    <t>Д.Н. Удалов</t>
  </si>
  <si>
    <t>Отчет о выполнении сводных показателей государственных заданий на оказание государственных услуг, выполнение государственных работ государственными учреждениями Удмуртской Республики по государственной программе</t>
  </si>
  <si>
    <t>Комбинированное лесовосстановление; механизированная обработка почвы в агрегате с лесным плугом в соответствии с проектом лесовосстановления</t>
  </si>
  <si>
    <t>Комбинированное лесовосстановление; посадка стандартным посадочным материалом под меч (лопату) Колесова или механизированным способом (лесопосадочными мащинами различных марок в агрегате с трактором) в соответствии с проектом (организационнотехнологической схемой) лесовосстановления</t>
  </si>
  <si>
    <t>Содействие естественному лесовосстановлению (уход за подростом лесных насаждений ценных древесных пород)</t>
  </si>
  <si>
    <t>Содействие естественному возобновлению (минерализация почтвы)</t>
  </si>
  <si>
    <t>Проведение агротехнического ухода за лесными культурами</t>
  </si>
  <si>
    <t>Ручное рыхление почвы и окучивание растений, рыхление около лунок тяпкой или окашивание в муждурядьях косой или секором</t>
  </si>
  <si>
    <t>Проведение механизированного ухода культиваторами лесными в агрегате с тракторами и уничтожение сорных культур</t>
  </si>
  <si>
    <t>1</t>
  </si>
  <si>
    <t>2</t>
  </si>
  <si>
    <t>3</t>
  </si>
  <si>
    <t>4</t>
  </si>
  <si>
    <t>Проведение работ по изменению границ лесопарковой зоны, зеленой зоны муниципального образования "город Можга"</t>
  </si>
  <si>
    <t>Д.Н.Удалов</t>
  </si>
  <si>
    <t>Реализация Республиканской целевой программы "Развитие лесного хозяйства Удмуртской Республики на 2010-2013 годы"</t>
  </si>
  <si>
    <t>Доля площади земель лесного фонда, переданных в пользование, в общей площади земель лесного фонда</t>
  </si>
  <si>
    <t xml:space="preserve">Площадь рубок ухода в молодняках </t>
  </si>
  <si>
    <t>Отношение площади земель, отнесенных к землям, занятым лесными насаждениями (за текущий год), к площади фактической сплошной рубки за год (без учета рубки лесных насаждений, предназначенных для строительства, реконструкции и эксплуатации объектов)</t>
  </si>
  <si>
    <t>15</t>
  </si>
  <si>
    <t>Предоставление государственной услуги по приему лесных деклараций и отчетов об использовании лесов от граждан, юридических лиц, осуществляющих использование лесов</t>
  </si>
  <si>
    <t>Прием лесных деклараций и отчетов об использовании лесов от граждан, юридических лиц, осуществляющих использование лесов</t>
  </si>
  <si>
    <t xml:space="preserve">Обновление материально-технической базы охраны лесов от пожаров, обеспечения эффективного управления системой обеспечения пожарной безопасности в лесах. Соглашение о предоставлении автономному учреждению Удмуртской Республики "Удмуртлес" субсидии на иные цели. </t>
  </si>
  <si>
    <t xml:space="preserve">Целевые прогнозные показатели (индикаторы):  Доля лесных пожаров, ликвидированных в течение первых суток с момента обнаружения (по количеству случаев), в общем количестве лесных пожаров - 100 %; Доля крупных лесных пожаров в общем количестве лесных пожаров - 0%; </t>
  </si>
  <si>
    <t>Целевые прогнозные показатели (индикаторы): Доля наличия семян лесных растений на начало лесокультурного сезона к общему объему семян, необходтмому для обеспечения посевов в лесных питомниках - 100%; Площадь рубок ухода в молодняках - 4308 га; Отношение площади земель, отнесенных к землям, занятым лесными насаждениями (за текущий год), к площади фактической сплошной рубки за год (без учета рубки лесных насаждений, предназначенных для строительства, реконструкции и эксплуатации объектов) - 100%.</t>
  </si>
  <si>
    <t>Ведение государственного лесного реестра  производится в  информационно-программных модулях, обеспечивающих автоматизированное формирование данных по квартальным и годовым формам  ГЛР.</t>
  </si>
  <si>
    <t>Граница зеленой и лесопарковой зоны в текущем году не изменялась, в связи с чем подготовки документов , содержащих сведения для внесения в государственный кадастр недвижимости в части установления границ лесопарковых и зеленых зон, не требовалось.</t>
  </si>
  <si>
    <t>Решения о прекращении права постоянного (бесрочного) пользования лесным участком в границах земель лесного фонда не принимались</t>
  </si>
  <si>
    <t xml:space="preserve">Своевременное обнаружение опасных отклонений в санитарном состоянии лесов, обеспечение сбора информации о санитарном состоянии лесных участков. </t>
  </si>
  <si>
    <t>Обеспечение сбалансированного управления лесами при сохранении устойчивости леса как экологической системы.</t>
  </si>
  <si>
    <t xml:space="preserve">Доля государственных услуг, предоставляемых по принципу «одного окна»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№ 97  - 100% </t>
  </si>
  <si>
    <t>среднее число обращений</t>
  </si>
  <si>
    <t xml:space="preserve">Обеспечение выполнения мероприятий по защите лесов. </t>
  </si>
  <si>
    <t>Не выполнено</t>
  </si>
  <si>
    <t xml:space="preserve"> Государственная программа "Развитие лесного хозяйства"</t>
  </si>
  <si>
    <t xml:space="preserve">Контроль за пожарной опасностью в лесах и лесными пожарами осуществляется с использованием Системы дистанционного мониторинга -Рослесхоз. </t>
  </si>
  <si>
    <t>Заключено 4 договора безвозмездного пользования леснм участком</t>
  </si>
  <si>
    <t xml:space="preserve">Ведение государственного лесного реестра  производится в  информационно-программных модулях, обеспечивающих автоматизированное формирование данных по формам  ГЛР, утвержденных приказом Министерства природных ресурсов и экологии Российской Федерации от 06.10.2016 № 514, на основании введённой информации. </t>
  </si>
  <si>
    <t>Государственный лесной реестр ведется  на уровне ГКУ УР "Лесничеств" и "орган исполнительной  власти"</t>
  </si>
  <si>
    <t xml:space="preserve">Совершенствование системы переподготовки и повышения квалификации специалистов лесного хозяйства Удмуртской Республики. </t>
  </si>
  <si>
    <t xml:space="preserve">Предметом деятельности Учреждения является:
- реализация на территории  лесничества государственной политики в области использования, охраны, защиты и воспроизводства лесов;
- осуществление деятельности в области использования, охраны, защиты и воспроизводства лесов на территории  лесничества;
- осуществление на землях лесного фонда  лесничества  федерального государственного лесного надзора (лесной охраны),- обеспечение организации рационального, многоцелевого, непрерывного и неистощительного лесопользования, воспроизводства, охраны и защиты лесов, рационального использования земель лесного фонда, сохранения и усиления средообразующих, защитных, водоохранных, оздоровительных, санитарно-гигиенических и иных полезных природных свойств лесов, сохранение биологического разнообразия лесов в интересах Российской Федерации и Удмуртской Республики;
- обеспечение в пределах своей компетенции соблюдения физическими и юридическими лицами порядка использования лесов на землях лесного фонда, а также выполнения иных требований, норм, правил, установленных законодательством Российской Федерации и законодательством Удмуртской Республики.
</t>
  </si>
  <si>
    <t>Не выполнено. Со стороны заявителей не было обращений за предоставлением государственной услуги.</t>
  </si>
  <si>
    <t xml:space="preserve">Не выполнено.                                                     Низкий процент выполнения связан с тем, что по такой услуге как  "заключение договоров купли-продажи  для собственных нужд граждан" основными потребителями являются  люди, проживающие в сельской местности, у которых нет доступа в интернет. </t>
  </si>
  <si>
    <t>январь-декарь</t>
  </si>
  <si>
    <t>январь-декабрь</t>
  </si>
  <si>
    <t>Министр</t>
  </si>
  <si>
    <t>Министерство природных ресурсов и охраны окружающей среды Удмуртской Республики</t>
  </si>
  <si>
    <t>Благоустройство зон отдыха граждан</t>
  </si>
  <si>
    <t>Осуществление мероприятий в области использования лесов, включая организацию  и развитие туризма и отдыха</t>
  </si>
  <si>
    <t>к плану на 01.01.2019 года</t>
  </si>
  <si>
    <t>Обеспечение исполнения установленных полномочий (функций) в соответствии с  постановлением Правительства Удмуртской Республики от 26.12.2017г. № 554</t>
  </si>
  <si>
    <t>Минприроды УР</t>
  </si>
  <si>
    <t>Обеспечение исполнения государственных функций государственными казёнными учреждениями Удмуртской Республики, подведомственными Минприроды УР, в целях обеспечения реализации предусмотренных законодательством Российской Федерации полномочий Минприроды УР</t>
  </si>
  <si>
    <t xml:space="preserve">Укрепление материально-технической базы Минприроды УР и государственных казенных учреждений, подведомственных  Минприроды УР </t>
  </si>
  <si>
    <t>01.01.2019 года</t>
  </si>
  <si>
    <t>сводная бюджетная роспись на 01.01.2019 г.</t>
  </si>
  <si>
    <t>кассовое исполнение  на 01.01.2019 года</t>
  </si>
  <si>
    <r>
      <rPr>
        <sz val="11"/>
        <color theme="1"/>
        <rFont val="Times New Roman"/>
        <family val="1"/>
        <charset val="204"/>
      </rPr>
      <t xml:space="preserve">по состоянию на   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01.01.2019 года</t>
    </r>
  </si>
  <si>
    <t>01 января 2019 года</t>
  </si>
  <si>
    <t xml:space="preserve"> 01.01.2019 года</t>
  </si>
  <si>
    <t>Оперативная проверка информации подведомственных Минприроды УР учреждений о появлении вредных организмов или иных повреждений лесов</t>
  </si>
  <si>
    <t>Предоставление государственной услуги по утверждению проектной документации лесных участков в составе земель лесного фонда</t>
  </si>
  <si>
    <t>Обеспечение исполнения государственных функций государственными казёнными учреждениями Удмуртской Республики, подведомственными Минприроды УР, в целях обеспечения реализации предусмотренных законодательством Российской Федерации полномочий Минприроды  УР</t>
  </si>
  <si>
    <t>Укрепление материально-технической базы Минприроды УР и государственных казённых учреждений, подведомственных Минприроды УР</t>
  </si>
  <si>
    <t>Совершенствование предоставления Минприроды УР государственных услуг</t>
  </si>
  <si>
    <t xml:space="preserve">Митров В.Г. - начальник отдела охраны, защиты  и воспроизводства лесов, Родичкин Е.В. - руководитель АУ УР "Удмуртлес" </t>
  </si>
  <si>
    <t>Митров В.Г.- начальник отдела охраны, защиты и воспроизводства лесов, руководители государственных казенных учреждений - лесничеств (далее ГКУ УР "Лесничеств"), Родичкин Е.В. - руководитель АУ УР "Удмуртлес" (в рамках государственного задания  (далее -ГЗ)</t>
  </si>
  <si>
    <t>Митров В.Г.- начальник отдела охраны, защиты и воспроизводства лесов</t>
  </si>
  <si>
    <t>Митров В.Г.- начальник отдела охраны, защиты и воспроизводства лесов, руководители ГКУ УР "Лесничеств",  Родичкин Е.В. - руководитель АУ УР "Удмуртлес" (в рамках-ГЗ)</t>
  </si>
  <si>
    <t xml:space="preserve">Митров В.Г. - начальник отдела охраны, защиты и воспроизводства лесов,  Родичкин Е.В.  - руководитель АУ УР "Удмуртлес" </t>
  </si>
  <si>
    <t>Митров В.Г.- начальник отдела охраны, защиты и воспроизводства лесов, руководители ГКУ УР "Лесничеств"</t>
  </si>
  <si>
    <t>Митров В.Г. - начальник отдела охраны, защиты и воспроизводства лесов</t>
  </si>
  <si>
    <t>Митров В.Г.-начальник отдела охраны, защиты и воспроизводства лесов, руководители ГКУ УР "Лесничеств"</t>
  </si>
  <si>
    <t>Митров В.Г. - начальник отдела охраны, защиты и воспроизводства лесов, руководители  ГКУ УР "Лесничества"</t>
  </si>
  <si>
    <t>Серебрякова О.А. - начальник отдела использования лесов, государственного лесного реестра и арендных отношений</t>
  </si>
  <si>
    <t>Серебрякова О.А. - начальник отдела использования лесов, государственного лесного реестра и арендных отношений, Митров В.Г.- начальник отдела охраны, защиты и воспроизводства лесов</t>
  </si>
  <si>
    <t>Ложкин В.Н. - начальник отдела федерального государственного лесного  надзора (лесной охраны) в лесах</t>
  </si>
  <si>
    <t>01.01.2018-01.12.2018</t>
  </si>
  <si>
    <t>Митров В.Г.- начальник отдела охраны, защиты и воспроизводства лесов, Родичкин Е.В. - руководитель АУ УР "Удмуртлес" (в рамках ГЗ)</t>
  </si>
  <si>
    <t>Удалов Д.Н. -  министр природных ресурсов и охраны окружающей среды Удмуртской Республики, Долматов Ю.А. - заместитель министра, Гердт Т.Н. - начальник управления финансов, экономики и администрирования платежей</t>
  </si>
  <si>
    <t>Долматов Ю.А. - заместитель министра,  Т.Н. Гердт - начальник управления финансов, экономики и администрирования платежей</t>
  </si>
  <si>
    <t>Скачков А.Н. - заместитель начальника управления  правового, документационного, информационного-технического  обеспечения и работы с обращениями граждан, Серебрякова О.А. - начальник отдела использования лесов, государственного лесного реестра и арендных отношений</t>
  </si>
  <si>
    <t>Т.Н. Гердт - начальник управления финансов, экономики и администрирования платежей</t>
  </si>
  <si>
    <t>Елгешина С.Л.-  начальник управления  правового, документационного, информационного-технического  обеспечения и работы с обращениями граждан</t>
  </si>
  <si>
    <t>Елгешина С.Л. - начальник управления  правового, документационного, информационного-технического  обеспечения и работы с обращениями граждан, руководители ГКУ УР "Лесничеств", Родичкин Е.В. - руководитель АУ УР "Удмуртлес"</t>
  </si>
  <si>
    <t>Долматов Ю.А.- заместитель министра, Гердт Т.Н. - начальник управления финансов, экономики и администрирования платежей</t>
  </si>
  <si>
    <t>Елгешина С.Л. - начальник управления  правового, документационного, информационного-технического  обеспечения и работы с обращениями граждан, Митров В.Г.- начальник отдела охраны, защиты и воспроизводства лесов, руководители ГКУ УР "Лесничеств", Родичкин Е.В. - руководитель АУ УР "Удмуртлес"</t>
  </si>
  <si>
    <t>Агафонова Л.Г. - начальник отдела планирования и администрирования платежей за пользование лесным фондом</t>
  </si>
  <si>
    <t>Агафонова Л.Г.- начальник отдела планирования и администрирования платежей за пользование лесным фондом, руководители ГКУ УР "Лесничеств"</t>
  </si>
  <si>
    <t>Пермитина Е.А. - заместитель начальника управления финансов, экономики и администрирования платежей - главный бухгалтер; руководители ГКУ УР "Лесничеств", Родичкин Е.В. - руководитель АУ УР "Удмуртлес"</t>
  </si>
  <si>
    <t>Долматов Ю.А. - заместитель министра, Гердт Т.Н. - начальник управления финансов, экономики и администрирования платежей</t>
  </si>
  <si>
    <t>Долматов Ю.А. - заместитель министра, Серебрякова О.А. - начальник отдела использования лесов, государственного лесного реестра и арендных отношений</t>
  </si>
  <si>
    <t>Скачков А.Н. - заместитель начальника управления  правового, документационного, информационного-технического  обеспечения и работы с обращениями граждан</t>
  </si>
  <si>
    <t>сводная бюджетная роспись на 01.01.2019 года</t>
  </si>
  <si>
    <t>Обеспечение проведения мероприятий по повышению продуктивности лесов (т.е.) осуществление ухода за лесами, улучшение породного состава лесных насаждений, повышение качества устойчивости лесных насаждений, сохранение и усиление защитных, водоохранных, санитарно-гигиенических других полезных свойств леса, сокращение сроков выращивания технически спелой древесины, рациональное использование ресурсов древесины); осветление и прочистка лесных насаждений (рубка хвороста с корня ручным и механизированным способом с приземлением в междурядьях лесных культур путем равномерной вырубки по всей площади или коридорным способом вдоль рядов лесных культур)</t>
  </si>
  <si>
    <t>Количество документов;площадь земель лесного фонда</t>
  </si>
  <si>
    <t>Разработка и актуализация лесного плана Удмуртской Республики</t>
  </si>
  <si>
    <t>Разработка и актуализация Лесного плана Удмурсткой Республики</t>
  </si>
  <si>
    <t>Разработка и актуализация  лесохозяйстввенных регламентов лесничеств</t>
  </si>
  <si>
    <t>01.01.2018-31.12.2018</t>
  </si>
  <si>
    <t>01.01.2018 г. - 31.12.2018 г.</t>
  </si>
  <si>
    <t>01.01.2018 г.</t>
  </si>
  <si>
    <t>31.12.2018 г.</t>
  </si>
  <si>
    <t>с даты начала пожароопасного периода 2018 года - до окончания пожароопасного периода 2018 года</t>
  </si>
  <si>
    <t>16 диспетчерских пунктов по лесничествам. Осуществляется ежедневный прием и учет сообщений о пожарах. Информация о пожарной опасности в лесах ежедневно предоставляется в МЧС по УР  и Рослесхоз .</t>
  </si>
  <si>
    <t>01.01.2018 - 31.12.2018</t>
  </si>
  <si>
    <t>Проведено лесопатологическое обследование на площади 13380,0га</t>
  </si>
  <si>
    <t xml:space="preserve">В результате проведенных лесопатологических обследований проведена оценка текущего санитарного и лесопатолгического состояния лесов и определение границ повреждений лесов на площади 6443,7 га </t>
  </si>
  <si>
    <t>В  2018 году не выявлены очаги вредных организмов, против которых возможно и необходимо применять мероприятия по локализации и ликвидации вредных организмов с использованием химических или биологических препаратов</t>
  </si>
  <si>
    <t>01.01.2018 г.- 31.12.2018 г.</t>
  </si>
  <si>
    <t>Акт №1 от 24.05.2018, №2 от 24.05.2018, №3 от 19.10.2018</t>
  </si>
  <si>
    <t xml:space="preserve"> Заключен 1 договор постоянного (бессрочного) пользования  лесных участков</t>
  </si>
  <si>
    <t>Заключено 63 договоров аренды лесных участков</t>
  </si>
  <si>
    <t>В 2018 году поступило 385 заявлений на проведение государственной экспертизы проектов освоения лесов. По 370 заявлениям выдано положительное заключение, по 15 - отрицательное заключение, отказов в проведении государственной экспертизы не было.</t>
  </si>
  <si>
    <t>01.01.2018 г. - 31.12.2018г.</t>
  </si>
  <si>
    <t>01.01.2018г. - 31.12.2018 г.</t>
  </si>
  <si>
    <t xml:space="preserve">В 2018 году поступило 168 заявлений на утверждение проектной документации лесных участков в составе земель лесного фонда. Утверждено 96 проектных документаций. </t>
  </si>
  <si>
    <t>Принято 724 лесных деклараций и 15389 отчетов об использовании лесов от граждан и юридических лиц.</t>
  </si>
  <si>
    <t>Формы государственного лесного реестра по итогам 2018 года сформированы и направлены в Федеральное агентство лесного хозяйства.</t>
  </si>
  <si>
    <t xml:space="preserve">Проведено 12 аукционов по продаже права заключения договоров купли-продажи лесных насаждений. </t>
  </si>
  <si>
    <t>Обеспечено тушение на полях и участках древесно-кустарниковой растительности, прилегающих к лесным массивам и не входящих в лесной фонд в количестве 19 шт. на площади 273,4 га.</t>
  </si>
  <si>
    <t>Разработано и Утверждено 25 планов тушения лесных пожаров на территории районов Удмуртской Республики. Утвержден Указом Главы Удмуртской Республики от 20.03.2018 №54 Сводный план тушения лесных пожаров на территории Удмуртской Респбулики на 2018 год.</t>
  </si>
  <si>
    <t>01.01.2018-01.04.2018</t>
  </si>
  <si>
    <t xml:space="preserve">В  2018 году поступило 773 заявлений по предоставлению информации, содержащейся в государственном лесном реестре. Представлено 719 выписок, 46 уведомлений об отказе. </t>
  </si>
  <si>
    <t>Выявление нарушений лесного законодательства. Количество выявленных виновников нарушений лесного законодательства 1568, общее количество зарегистрированных нарушений 1681 (93,3%).  Сумма нанесенного ущерба от нарушений лесного законодательства 54,8 млн. рублей, сумма возмещенного ущерба 8,3 млн. рублей (15,1 %).</t>
  </si>
  <si>
    <t>За 2018 год в соотвтетствии с требованиями ФЗ от 26.12.2008 №294 -ФЗ проведено 12 проверок, из них 2 внеплановые.</t>
  </si>
  <si>
    <t>Целевые прогнозные показатели (индикаторы): Доля наличия семян лесных растений на начало лесокультурного сезона к общему объему семян, необходтмому для обеспечения посевов в лесных питомниках - 100%; Площадь рубок ухода в молодняках - 3237,3га; Отношение площади земель, отнесенных к землям, занятым лесными насаждениями (за текущий год), к площади фактической сплошной рубки за год (без учета рубки лесных насаждений, предназначенных для строительства, реконструкции и эксплуатации объектов) - 75%.</t>
  </si>
  <si>
    <t>01.01.2018 - 01.12.2018</t>
  </si>
  <si>
    <t>Уход за ПЛСУ - 11,7 га. В 2018 году заготовка семян лесных растений не производилась.</t>
  </si>
  <si>
    <t xml:space="preserve">
Проведено лесовосстановление на площади 10109,9 га (при плане 7700,0 га), из них искусственное лесовосстановление - на площади 4236,2 га ( при плане 4077,7 га), комбинированное лесовосстановление - на площади 442,7 га(при плане 465 га), естесственное лесовосстановление - на площади 5431,02 га  (при плане 3157,3 га).
</t>
  </si>
  <si>
    <t>Проведена защита бюджетных проектировок на 2019 год и плановый период 2020-2021.</t>
  </si>
  <si>
    <t>В соответствии с указами Главы Удмуртской Республики от 9 октября 2017 года № 337 «О структуре исполнительных органов государственной власти Удмуртской Республики» и № 338 «О мерах по формированию отдельных исполнительных органов государственной власти Удмуртской Республики», в 2017-2018 годах проведены мероприятия по реорганизации Министерства лесного хозяйства Удмуртской Республики путем присоединения к Министерству природных ресурсов и охраны окружающей среды Удмуртской Республики.</t>
  </si>
  <si>
    <t>Заявления на проведение государственной экспертизы проектов освоения лесов в электронном виде за 2018 год в Минприроды УР не поступали.</t>
  </si>
  <si>
    <t>Доля документов имеющих нарушения по регламентированным срокам исполнения за 2018 год составила менее 3%.</t>
  </si>
  <si>
    <t>Увеличение скорости прохождения и исполнения документов и упрощение всех процедур по исполнению Минприроды УР государственных функций и государственных услуг .</t>
  </si>
  <si>
    <t>Целевые прогнозные показатели (индикаторы): Доля площади лесов, выбывших из состава покрытых лесной растительностью земель лесного фонда в связи с воздействием пожаров, вредных организмов, рубок и других факторов, в общей площади покрытых лесной растительностью земель лесного фонда-0,270%; Лессистость территории Удмуртской Республики - 46,2%; Доля площади ценных лесных насаждений в составе покрытых лесной растительностью земель лесного фонда-52,0%, 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 - 160,8%.</t>
  </si>
  <si>
    <t>Целевые прогнозные показатели (индикаторы): Доля площади лесов, выбывших из состава покрытых лесной растительностью земель лесного фонда в связи с воздействием пожаров, вредных организмов, рубок и других факторов, в общей площади покрытых лесной растительностью земель лесного фонда-0,122%; Лессистость территории Удмуртской Республики - 46,1%; Доля площади ценных лесных насаждений в составе покрытых лесной растительностью земель лесного фонда-51,3%, 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 - 159,3%.</t>
  </si>
  <si>
    <t>01.01.2018 г.-31.12.2018 г.</t>
  </si>
  <si>
    <t>Целевой показатель (индикатор)  выполнен частично. Уменьшение покрытых лесной растительностью земель лесного фонда в 2018 году произошло в связи с изменением качественного и количественного состава  лесов в результате проведения сплошных рубок при рубке спелых и перестойных насаждений, сплошных санитарных рубок погибших и поврежденных лесных насаждений, направленных на улучшение санитарного состояния лесов  и снижению пожарной опасности в республике, а также проведенной таксации лесов на арендованных лесных участках</t>
  </si>
  <si>
    <t xml:space="preserve">Целевой показатель (индикатор)  выполнен частично. Изменения связаны с превышением площади  сплошных рубок при рубке спелых и перестойных насаждений над площадью молодняков, переведенных в 2018 году в покрытые лесной растительностью земли, проведения санитарно-оздоровительных мероприятий, направленных на улучшение санитарного состояния лесов в республике, а также таксации лесов проведенной на площади 33,731 тыс. га. В связи с данными изменениями площадь хвойных лесных насаждений уменьшилась на 6,2 тыс. га.  </t>
  </si>
  <si>
    <t>Выполнен</t>
  </si>
  <si>
    <t>Учтено количество работников лесного хозяйства, в том числе 18 чел. Министерство и лесничества и 12 чел. специалисты АУ УР "Удмуртлес"</t>
  </si>
  <si>
    <t xml:space="preserve">В мае 2018 года проведена акция "Всероссийский день посадки леса", проведена акция "Живи, лес !" в октябре 2018, проведены акции по очистке леса от мусора,  проведена  информационная кампания (апрель-май 2018), в ноябре 2018 года проведены с ветеранами лесного хозяйства торжественные мероприятия, посвященные Дню работников леса и Дню пожилого человека. В связи с празднованием Дня работников леса проведено награждение наградами Росийской Федерации и Удмуртской Республики 35 человек. </t>
  </si>
  <si>
    <t>Приведение финансирования в соответсвие с законом Удмуртской Республики от 26.12.2017 г. № 76-РЗ " О бюджете Удмуртской Республики на 2018 год и на плановый период 2019-2020 годов"</t>
  </si>
  <si>
    <t>Приведение показателей программы в соотвтетствие с государственной программой Российской Федерации "Развитие лесного хозяйства"</t>
  </si>
  <si>
    <t>01.01.2018г.-31.12.2018г.</t>
  </si>
  <si>
    <t>01.01.2018г.-31.12.2018 г.</t>
  </si>
  <si>
    <t>Достижение среднего числа обращения представителей бизнес-сообщества для получения одной государственной услуги, связанной со сферой предпринимательской деятельности, не более 2.  Целевой прогнозный показатель (индикатор): Среднее число обращений представителей бизнес-сообщества в Минприроды УР для получения одной государственной услуги, связанной со сферой предпринимательской деятельности - не более 2</t>
  </si>
  <si>
    <t>Обеспечение оперативности при обращении заявителя для получения государственных услуг. Целевой прогнозный показатель (индикатор):  Время ожидания в очереди при обращении заявителя в Минприроды УР для получения государственных услуг - не более 15 минут</t>
  </si>
  <si>
    <t xml:space="preserve">Обеспечение эффективного осуществления возложенных на Минприроды УР функций на территории соответствующего лесничества Удмуртской Республики. </t>
  </si>
  <si>
    <t>Стопроцентное обеспечение предоставления Минприроды УР государственных услуг по принципу одного окна Целевой прогнозный показатель (индикатор):Доля государственных услуг, предоставляемых по принципу «одного окна»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№ 97  - 100%</t>
  </si>
  <si>
    <t>В 2018 году укомплектованность кадрами специаслистов лесного хозйства в сравненнии с 2017 годом увеличилась на 0,7% (укомплектованность за 2018 год составила 88,1%)</t>
  </si>
  <si>
    <t>Показатель выполнен частично в связи с расторжением договоров аренды лесных участков, заключением мировых соглашений по договорам аренды, отсутствием проектов освоения лесов</t>
  </si>
  <si>
    <t>Выполнен частично. Всего услуг 23340, из них через РПГУ 248.</t>
  </si>
  <si>
    <t xml:space="preserve">Заключены соглашения с МФЦ УР по предоставлению государственных услуг:
 - "заключение договоров купли-продажи лесных насаждений с гражданами для собственных нужд";
-"проведение государственной экспертизы проектов освоения лесов";
-"предоставление информации, содержащейся в государственном лесном реестре ".
Так же, выше указанные  услуги, предоставляются в электронной форме через единый портал госуслуг.
 В связи с несущественным количеством по числу обращений в год предоставление услуги «по предоставлению в пределах земель лесного фонда лесных участков в постоянное (бессрочное) пользование» через МФЦ  признана нецелесообразной в связи с их невостребованностью. Разработаны и согласованы технологические схемы по государственным услугам: 
 4.1 – «Заключение договоров купли-продажи лесных насаждений с гражданами для собственных нужд»;
 4.6 – «Проведение государственной экспертизы проектов освоения лесов»;
 4.7 – «Предоставление информации, содержащейся в государственном лесном реестре».
Технологические схемы предоставления услуг размещены на официальном сайте Минприроды УР. 
</t>
  </si>
  <si>
    <t>Расходы на укрепление материально-технической базы ГКУ УР "Лесничеств" за текущий год составили 5172,7 тыс. руб. Были приобретены: автомобили, оргтехника (сканеры, принтеры, компьютеры), геодезические инструменты (навигаторы, рулетки, буссоли, высотомеры, мерные вилки). Расходы Минприроды УР на укрепление материально-технической базы составили 1482,1 тыс. рублей на приобретение оргтехники и мебели.</t>
  </si>
  <si>
    <t>Целевые прогнозные показатели (индикаторы): Доля государственных услуг, указанных в части 3 статьи 1 Федерального закона № 210-ФЗ,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государственную информационную систему Удмуртской Республики «Портал государственных и муниципальных услуг (функций)», от общего количества предоставленных услуг -1,1%; Доля государственных услуг, предоставляемых по принципу «одного окна»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№ 97  - 100%; Доля заявителей, удовлетворенных качеством предоставления государственных услуг Минприроды УР, от  общего числа заявителей, обратившихся за получением государственных услуг - 90 %; Среднее число обращений представителей бизнес-сообщества в Минприроды УР для получения одной государственной услуги, связанной со сферой предпринимательской деятельности- 1; Время ожидания в очереди при обращении заявителя в Минприроды УР для получения государственных услуг - не более 15 минут</t>
  </si>
  <si>
    <t xml:space="preserve"> Доля заявителей, удовлетворенных качеством предоставления государственных услуг Минприроды УР, от  общего числа заявителей, обратившихся за получением государственных услуг - 90 %</t>
  </si>
  <si>
    <t xml:space="preserve">Целевой показатель не выполнен  1,1 %, За 2018 год через портал госуслуг поступило  248 заявлений из общего количества заявлений 23340. </t>
  </si>
  <si>
    <t>Доля заявителей, удовлетворенных качеством предоставления государственных услуг Минприроды УР, от общего числа заявителей, обратившихся за получением государственных услуг</t>
  </si>
  <si>
    <t>Среднее число обращений представителей бизнес-сообщества в Минприроды УР для получения одной государственной услуги, связанной со сферой предпринимательской деятельности</t>
  </si>
  <si>
    <t>Время ожидания в очереди при обращении заявителя в Минприроды УР для получения государственной услуги</t>
  </si>
  <si>
    <t>Выдано 30 разрешений на выполнение работ по геологическому изучению недр на землях лесного фонда без предоставления лесного участка</t>
  </si>
  <si>
    <t>Создано 2,9 км.  лесных дорог.</t>
  </si>
  <si>
    <t>с 23.04.2018 по 02.10.2018</t>
  </si>
  <si>
    <t>Показатель годовой выполнен частично по причине отсутствия финансирования на лесовосстановление на свободных от аренды площадях, а также несоотвтетствия параметрам по отнесению земель к землям, занятым лесными насаждениями.</t>
  </si>
  <si>
    <t>Заключено 12458 договоров купли-продажи с гражданами для собственных нужд</t>
  </si>
  <si>
    <t>Выполнены отводы лесосек на площади 20961 га</t>
  </si>
  <si>
    <t xml:space="preserve">Целевой показатель (индикатор)  
выполнен частично. Письмо Минприроды УР от 03.10.2018 № 01/1-17/10511 обоснование уменьшения объемов платежей. Уменьшение поступлений по арендной плате связано с тем, что Министерством проведена работа в части изменения категории эксплуатационных лесов на территории государственных охотничьих заказников в защитные леса - леса на ООПТ, в связи с чем расчетная лесосека по рубке спелых и перестойных лесных насаждений значительно уменьшилась.
Кроме того, в июле 2018 года вступили в силу Мировые соглашения с уменьшенным размером арендной платыпо 3 договорам, зключенным в рамках реализации инвестиционных проектов в области освоения лесов. </t>
  </si>
  <si>
    <t>В 2018 году АУ УР "Удмуртлес" за счет своих средств было приобретено противопожарное оборудование и инвентарь  на сумму 430,0 тыс. рублей, техника на сумму 9 987,7 тыс. рублей - 15 единиц техники для патрулирования лесов.</t>
  </si>
  <si>
    <t xml:space="preserve">Площадь проведенных санитарно-оздоровительных мероприятий - 5155,3 га. (в том числе в рамках ГЗ проведено сплошных санитарных рубок 160,9 га, выборочных санитарных рубок 297,8 га за счет средств от  иной доход приносящей деятельности)  </t>
  </si>
  <si>
    <t>В 2018 году массового усыхания не наблюдалось, благодаря своевременной организации  по назначению и проведению санитарно-оздоровительных мероприятий улучшилось санитарное состояние насаждений, снизилась угроза распространения стволовых вредителей на территории республики. Проведено совместных лесопатологических обследований сотрудниками Минприроды УР со специалистами лесничеств на площади 84,6 га.</t>
  </si>
  <si>
    <t xml:space="preserve">Государственная программа Удмуртской Республики «Развитие лесного хозяйства» </t>
  </si>
  <si>
    <t>Целевые прогнозные показатели (индикаторы):16.1.1. Доля лесных пожаров, ликвидированных в течение первых суток с момента обнаружения (по количеству случаев), в общем количестве лесных пожаров - 85,6 %,16.1.2. Доля крупных лесных пожаров в общем количестве возникших лесных пожаров -1,4%, 16.1.3 Отношение площади проведенных санитарно-оздоровительных мероприятий к площади погибших и поврежденных лесов - 96,1%</t>
  </si>
  <si>
    <t>Целевые прогнозные показатели (индикаторы):16.1.1. Доля лесных пожаров, ликвидированных в течение первых суток с момента обнаружения (по количеству случаев), в общем количестве лесных пожаров - 100 %,16.1.2. Доля крупных лесных пожаров в общем количестве возникших лесных пожаров - 0 %, 16.1.3 Отношение площади проведенных санитарно-оздоровительных мероприятий к площади погибших и поврежденных лесов - 122%</t>
  </si>
  <si>
    <t xml:space="preserve">Обеспечение выполнения мероприятий по охране лесов от пожаров.  </t>
  </si>
  <si>
    <t xml:space="preserve">Обеспечение тушения лесных пожаров. </t>
  </si>
  <si>
    <t xml:space="preserve">                                                                                                                                     Повышение эффективности системы профилактики, обнаружения и тушения лесных пожаров, позволяющей свести к минимуму повреждение лесов в результате возникновения пожаров.В 2018 году в целях противопожарного обустройства лесов на землях лесного фонда выполнены следующие мероприятия:
-устроено лесных дорог, предназначенных для охраны лесов от пожаров – 33,75 км (при плане 35 км);
-произведен уход за лесными дорогами, предназначенными для охраны лесов от пожаров-  170,44 км (при плане 170,0 км);
- устроено минерализован-ных полос - 918,0 км ( при плане 878 км);
- произведен уход за минера-лизованными полосами – 3700,8 км (при плане 3127 км);
- проведено контролируемых выжиганий 90,2 га (при плане 90,2 га);
- обустроено мест отдыха 671 шт., (при плане 502 шт);
-установлено аншлагов 2559 шт., (при плане 1908 шт);
- размещено статей в печати, проведено выступлений по радио и телевидению 322 шт., (при плане 264 шт);            - проведено занятий в шко-лах лекций бесед с населени-ем 2613 шт., (при плане 1955 шт).                                                     
</t>
  </si>
  <si>
    <t xml:space="preserve">За 2018 год зафиксировано  27 возгораний на площади 6,007 га, тушение осуществлялось  за счет бюджетных средств в рамках госзадания.  </t>
  </si>
  <si>
    <t xml:space="preserve">Целевые прогнозные показатели (индикаторы): 16.1.1. Доля лесных пожаров, ликвидированных в течение первых суток с момента обнаружения (по количеству случаев), в общем количестве лесных пожаров - 85,6 %; 16.1.2. Доля крупных лесных пожаров в общем количестве лесных пожаров  - 1,4 %; </t>
  </si>
  <si>
    <t>Обеспечение функционирования специализированного диспетчерского пункта</t>
  </si>
  <si>
    <t xml:space="preserve">Осуществление межведомственного взаимодействия при тушении лесных пожаров. </t>
  </si>
  <si>
    <t>Целевые прогнозные показатели (индикаторы): Отношение площади проведенных санитарно-оздоровительных мероприятий к площади погибших и поврежденных лесов - 122%</t>
  </si>
  <si>
    <t>Целевые прогнозные показатели (индикаторы): Отношение площади проведенных санитарно-оздоровительных мероприятий к площади погибших и поврежденных лесов - 96,1 %</t>
  </si>
  <si>
    <t>Повышение уровня достоверности информации о появлении вредных организмов или иных повреждений лесов.</t>
  </si>
  <si>
    <t xml:space="preserve">Обеспечение своевременного назначения обоснованных мероприятий по защите лесов. </t>
  </si>
  <si>
    <t>Лесистость территории Удмуртской Республики - 46,2%; Доля площади ценных лесных насаждений в составе покрытых лесной растительностью земель лесного фонда - 52,0%; 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 - 160,8%, Доля площади земель лесного фонда, переданных в пользование, в общей площади земель лесного фонда - 49,5 %</t>
  </si>
  <si>
    <t>Лесистость территории Удмуртской Республики - 46,1%; Доля площади ценных лесных насаждений в составе покрытых лесной растительностью земель лесного фонда - 51,3%; 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 - 159,3%, Доля площади земель лесного фонда, переданных в пользование, в общей площади земель лесного фонда - 53,5%.</t>
  </si>
  <si>
    <t xml:space="preserve">Повышение степени изученности лесов, уровня организации лесных  территорий,  качества  таксации   лесов и  снижение  сроков  давности лесоустроительных материалов. 
</t>
  </si>
  <si>
    <t xml:space="preserve"> Заключение договоров постоянного (бессрочного) пользования  </t>
  </si>
  <si>
    <t xml:space="preserve"> Заключение договоров аренды </t>
  </si>
  <si>
    <t xml:space="preserve"> Заключение договоров безвозмездного пользования </t>
  </si>
  <si>
    <t xml:space="preserve">Создание лесных дорог </t>
  </si>
  <si>
    <t>Выдача заключений по государственной экспертизе проектов освоения лесов</t>
  </si>
  <si>
    <t>Проведение аукционов по  право заключения договоров купли-продажи лесных насаждений</t>
  </si>
  <si>
    <t>Обеспечение получения достоверной информации о состоянии лесов, их использовании, охране, защите и воспроизводстве. Повышение эффективности  принимаемых управленческих решений, обеспечение ведения основной документации и оказание государственных услуг в электронном виде.</t>
  </si>
  <si>
    <t>Предоставление информации, содержащейся  в государственном лесном реестре, заинтересованному лицу</t>
  </si>
  <si>
    <t xml:space="preserve">Повышение эффективности принимаемых решений </t>
  </si>
  <si>
    <t xml:space="preserve"> Приказ Минприроды УР от 24.09.2018 №1283 «О внесении изменений в лесохозяйственные регламенты лесничеств, утвержденные приказом Минприроды УР от 28.04.2018 №557". Лесной план Удмуртской Республики утвержден Указом Главы Удмуртской Республики от 18.02.2019 №17, лесохозяйственные регламенты  лесничеств утверждены приказом Минприроды УР от 28.04.2018 №557</t>
  </si>
  <si>
    <t>Целевые прогнозные показатели (индикаторы): Отношение количества случаев с установленными нарушителями лесного законодательства к общему количеству зарегистрированных случаев нарушений - 92,5 %.</t>
  </si>
  <si>
    <t>Целевые прогнозные показатели (индикаторы): Отношение количества случаев с установленными нарушителями лесного законодательства к общему количеству зарегистрированных случаев нарушений - 93,3 %.</t>
  </si>
  <si>
    <t xml:space="preserve">Выявление нарушений лесного законодательства. </t>
  </si>
  <si>
    <t xml:space="preserve">Обеспечение системного подхода к осуществлению использования, охраны, защиты и воспроизводству лесов, повышения эффективности исполнения государственных услуг в области лесных отношений. </t>
  </si>
  <si>
    <t xml:space="preserve">Автоматизация процесса сбора, обработки и анализа информации в области использования, охраны, защиты и воспроизводства лесов, а также в области государственного лесного контроля. </t>
  </si>
  <si>
    <t xml:space="preserve">Обеспечение оперативности и удобства получения государственных услуг и информации о результатах деятельности Минприроды УР. </t>
  </si>
  <si>
    <t>Увеличение производительности труда работников лесного хлзяйства Удмуртско йРеспублики и полная укомплектованность кадрового  состава</t>
  </si>
  <si>
    <t xml:space="preserve">Обеспечение формирования у обучающейся молодежи знаний по лесной экологии, лесоводству и методам защиты леса, уходу и восстановлению, привлечение внимания общественности к проблемам леса. Решение вопросов социальной сферы в лесном хозяйстве и повышение уровня заработной платы работников лесного хозяйства Удмуртской Республики . </t>
  </si>
  <si>
    <t>Повышение стимулирующих функций и заинтересованности работников в конечных результатах труда. Увеличение соотношения уровня средней заработной платы работников лесного хозяйства Удмуртской Республики к уровню средней заработной платы по Удмуртской Республике до 70,2 %</t>
  </si>
  <si>
    <t>Принято распоряжение Правительства Удмуртской Республики «О выплатах стимулирующего характера работникам государственных казенных учреждений, подведомственных Министерству природных ресурсов и охраны окружающей среды Удмуртской Республики» от 03.04.2018 №339-р. Соотношение уровня средней заработной платы работников лесного хозяйства Удмуртской Республики к уровню средней заработной платы по Удмуртской Республике составило 69,4 %</t>
  </si>
  <si>
    <t>Обеспечение внедрения лесных научных исследований и повышение качества научно-аналитического обеспечения реализации государственной программы</t>
  </si>
  <si>
    <t>Укрепление материально-технической базы Минприроды УР и государственных казенных учреждений, подведомственных Минприроды УР.</t>
  </si>
  <si>
    <t xml:space="preserve">Обеспечение достижения плановых показателей совершенствования системы государственного управления в Удмуртской Республике, утвержденных Указом Главы Удмуртской Республики от 21.01.2015г. № 1 «Об отдельных вопросах совершенствования системы государственного управления в Удмуртской Республике». </t>
  </si>
  <si>
    <t>Увеличение к 2021 году доли заявителей, удовлетворенных качеством предоставления Минприроды УР государственных услуг, от общего числа заявителей до 92 %. Целевой прогнозный показатель (индикатор): Доля заявителей, удовлетворенных качеством предоставления государственных услуг Минприроды УР, от  общего числа заявителей, обратившихся за получением государственных услуг - 90 %</t>
  </si>
  <si>
    <r>
      <t>Увеличение к 2021 году доли государственных услуг,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государственную информационную систему Удмуртской Республики «Портал государственных и муниципальных услуг (функций)",  от общего количества предоставленных услуг до 75 %. Целевой прогнозный показатель (индикатор): Доля государственных услуг, указанных в части 3 статьи 1 Федерального закона № 210-ФЗ,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государственную информационную систему Удмуртской Республики «Портал государственных и муниципальных услуг (функций)», от общего количества предоставленных услу</t>
    </r>
    <r>
      <rPr>
        <sz val="10"/>
        <rFont val="Times New Roman"/>
        <family val="1"/>
        <charset val="204"/>
      </rPr>
      <t>г-72%</t>
    </r>
  </si>
  <si>
    <t>Со стороны заявителей не было обращений за предоставлением государственной услуги.</t>
  </si>
  <si>
    <t xml:space="preserve"> Целевой прогнозный показатель (индикатор) 16.4.1 - 2,1 %.</t>
  </si>
  <si>
    <t>В 2018 году 30 специалистов лесного хозяйства прошли повышение квалификации</t>
  </si>
  <si>
    <t xml:space="preserve"> 15 минут</t>
  </si>
  <si>
    <t>Заключено соглашение о взаимодействии с Федеральным бюджетным учреждением «Всероссийский научно-исследовательский институт лесоводства и механизации лесного хозяйства» от 13 апреля 2018 года. С целью организации контроля качества лесоустройства 6 сентября 2018 года подписано Соглашение между Министерством природных ресурсов и охраны окружающей среды Удмуртской Республики и Федеральным Государственным Бюджетным Учреждением «Рослесинфорг». Кроме того 7 ноября 2018 года Министерством природных ресурсов и охраны окружающей среды Удмуртской Республики были подписаны соглашения о сотрудничестве с федеральным государственным бюджетным образовательным учреждением высшего образования «Ижевская государственная сельскохозяйственная академия» и федеральным государственным бюджетным образовательным учреждением высшего образования «Удмуртский государственный университет».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</si>
</sst>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3" fillId="0" borderId="0" applyFont="0" applyFill="0" applyBorder="0" applyAlignment="0" applyProtection="0"/>
  </cellStyleXfs>
  <cellXfs count="4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/>
    <xf numFmtId="0" fontId="12" fillId="0" borderId="0" xfId="0" applyFont="1" applyAlignment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 applyBorder="1" applyAlignment="1"/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21" fillId="0" borderId="0" xfId="0" applyFont="1"/>
    <xf numFmtId="0" fontId="22" fillId="0" borderId="0" xfId="0" applyFont="1" applyBorder="1" applyAlignment="1"/>
    <xf numFmtId="0" fontId="23" fillId="0" borderId="0" xfId="0" applyFont="1" applyBorder="1"/>
    <xf numFmtId="0" fontId="19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6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26" fillId="2" borderId="1" xfId="0" applyFont="1" applyFill="1" applyBorder="1" applyAlignment="1">
      <alignment horizontal="justify" vertical="center" wrapText="1"/>
    </xf>
    <xf numFmtId="0" fontId="26" fillId="2" borderId="2" xfId="0" applyFont="1" applyFill="1" applyBorder="1" applyAlignment="1">
      <alignment vertical="center" wrapText="1"/>
    </xf>
    <xf numFmtId="0" fontId="28" fillId="0" borderId="0" xfId="0" applyFont="1"/>
    <xf numFmtId="0" fontId="29" fillId="0" borderId="2" xfId="0" applyFont="1" applyBorder="1" applyAlignment="1">
      <alignment horizontal="center" vertical="center" wrapText="1"/>
    </xf>
    <xf numFmtId="0" fontId="31" fillId="0" borderId="0" xfId="0" applyFont="1"/>
    <xf numFmtId="0" fontId="28" fillId="0" borderId="0" xfId="0" applyFont="1" applyAlignment="1">
      <alignment horizontal="right"/>
    </xf>
    <xf numFmtId="164" fontId="20" fillId="0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2" borderId="0" xfId="0" applyFont="1" applyFill="1"/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22" fillId="2" borderId="0" xfId="0" applyFont="1" applyFill="1" applyBorder="1" applyAlignment="1"/>
    <xf numFmtId="0" fontId="23" fillId="2" borderId="0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6" fillId="0" borderId="0" xfId="0" applyFont="1"/>
    <xf numFmtId="43" fontId="0" fillId="0" borderId="0" xfId="1" applyFont="1"/>
    <xf numFmtId="0" fontId="34" fillId="0" borderId="0" xfId="0" applyFont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0" fillId="0" borderId="0" xfId="0" applyNumberFormat="1"/>
    <xf numFmtId="0" fontId="26" fillId="2" borderId="2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right"/>
    </xf>
    <xf numFmtId="0" fontId="3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0" xfId="0" applyFont="1" applyBorder="1"/>
    <xf numFmtId="0" fontId="34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 applyBorder="1" applyAlignment="1">
      <alignment horizontal="center" vertical="center"/>
    </xf>
    <xf numFmtId="0" fontId="9" fillId="3" borderId="0" xfId="0" applyFont="1" applyFill="1"/>
    <xf numFmtId="0" fontId="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0" borderId="1" xfId="0" applyFont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justify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36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center" wrapText="1"/>
    </xf>
    <xf numFmtId="0" fontId="0" fillId="0" borderId="0" xfId="0" applyFill="1"/>
    <xf numFmtId="0" fontId="34" fillId="0" borderId="0" xfId="0" applyFont="1" applyFill="1"/>
    <xf numFmtId="0" fontId="35" fillId="0" borderId="0" xfId="0" applyFont="1" applyFill="1"/>
    <xf numFmtId="164" fontId="35" fillId="0" borderId="0" xfId="0" applyNumberFormat="1" applyFont="1" applyFill="1"/>
    <xf numFmtId="2" fontId="37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9" fillId="2" borderId="0" xfId="0" applyFont="1" applyFill="1" applyAlignment="1"/>
    <xf numFmtId="0" fontId="9" fillId="2" borderId="1" xfId="0" applyFont="1" applyFill="1" applyBorder="1"/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justify" vertical="center"/>
    </xf>
    <xf numFmtId="14" fontId="8" fillId="2" borderId="0" xfId="0" applyNumberFormat="1" applyFont="1" applyFill="1"/>
    <xf numFmtId="0" fontId="11" fillId="2" borderId="1" xfId="0" applyFont="1" applyFill="1" applyBorder="1" applyAlignment="1">
      <alignment vertical="center" wrapText="1"/>
    </xf>
    <xf numFmtId="0" fontId="34" fillId="2" borderId="0" xfId="0" applyFont="1" applyFill="1"/>
    <xf numFmtId="0" fontId="34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1" fontId="0" fillId="2" borderId="1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4" fillId="2" borderId="0" xfId="0" applyFont="1" applyFill="1" applyAlignment="1"/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/>
    <xf numFmtId="164" fontId="3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8" fillId="2" borderId="1" xfId="0" applyFont="1" applyFill="1" applyBorder="1"/>
    <xf numFmtId="164" fontId="38" fillId="2" borderId="1" xfId="0" applyNumberFormat="1" applyFont="1" applyFill="1" applyBorder="1"/>
    <xf numFmtId="0" fontId="10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 readingOrder="1"/>
    </xf>
    <xf numFmtId="0" fontId="8" fillId="2" borderId="0" xfId="0" applyFont="1" applyFill="1" applyAlignment="1">
      <alignment horizontal="justify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164" fontId="26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justify" vertical="center" wrapText="1"/>
    </xf>
    <xf numFmtId="0" fontId="26" fillId="2" borderId="4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4" fillId="2" borderId="0" xfId="0" applyFont="1" applyFill="1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92"/>
  <sheetViews>
    <sheetView topLeftCell="A5" zoomScaleNormal="100" zoomScaleSheetLayoutView="100" workbookViewId="0">
      <selection activeCell="M14" sqref="M14"/>
    </sheetView>
  </sheetViews>
  <sheetFormatPr defaultRowHeight="15" x14ac:dyDescent="0.25"/>
  <cols>
    <col min="1" max="1" width="3.5703125" style="4" customWidth="1"/>
    <col min="2" max="2" width="3.7109375" style="4" customWidth="1"/>
    <col min="3" max="3" width="4.140625" style="4" customWidth="1"/>
    <col min="4" max="4" width="3.28515625" style="4" customWidth="1"/>
    <col min="5" max="5" width="30.28515625" style="4" customWidth="1"/>
    <col min="6" max="6" width="14.85546875" style="4" customWidth="1"/>
    <col min="7" max="7" width="9.140625" style="4"/>
    <col min="8" max="8" width="5.42578125" style="4" customWidth="1"/>
    <col min="9" max="9" width="6" style="4" customWidth="1"/>
    <col min="10" max="10" width="10.7109375" style="4" customWidth="1"/>
    <col min="11" max="11" width="5.5703125" style="4" customWidth="1"/>
    <col min="12" max="12" width="12.42578125" style="4" customWidth="1"/>
    <col min="13" max="13" width="11.140625" style="37" customWidth="1"/>
    <col min="14" max="14" width="11.7109375" style="65" customWidth="1"/>
    <col min="15" max="16" width="11.5703125" style="4" customWidth="1"/>
    <col min="17" max="17" width="11" customWidth="1"/>
    <col min="18" max="18" width="9.28515625" bestFit="1" customWidth="1"/>
  </cols>
  <sheetData>
    <row r="1" spans="1:17" s="13" customFormat="1" x14ac:dyDescent="0.25">
      <c r="K1" s="104"/>
      <c r="M1" s="35"/>
      <c r="N1" s="63"/>
      <c r="P1" s="104" t="s">
        <v>139</v>
      </c>
    </row>
    <row r="2" spans="1:17" s="13" customFormat="1" x14ac:dyDescent="0.25">
      <c r="A2" s="326" t="s">
        <v>140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7" s="13" customFormat="1" ht="20.25" customHeight="1" x14ac:dyDescent="0.25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1:17" s="13" customFormat="1" ht="24.75" customHeight="1" x14ac:dyDescent="0.25">
      <c r="F4" s="104" t="s">
        <v>99</v>
      </c>
      <c r="G4" s="327" t="s">
        <v>324</v>
      </c>
      <c r="H4" s="327"/>
      <c r="I4" s="327"/>
      <c r="J4" s="327"/>
      <c r="K4" s="327"/>
      <c r="M4" s="35"/>
      <c r="N4" s="63"/>
    </row>
    <row r="5" spans="1:17" s="13" customFormat="1" x14ac:dyDescent="0.25">
      <c r="F5" s="104"/>
      <c r="G5" s="103"/>
      <c r="H5" s="103"/>
      <c r="K5" s="104"/>
      <c r="M5" s="35"/>
      <c r="N5" s="63"/>
    </row>
    <row r="6" spans="1:17" s="13" customFormat="1" x14ac:dyDescent="0.25">
      <c r="A6" s="328" t="s">
        <v>130</v>
      </c>
      <c r="B6" s="328"/>
      <c r="C6" s="328"/>
      <c r="D6" s="328"/>
      <c r="E6" s="328"/>
      <c r="F6" s="327" t="s">
        <v>151</v>
      </c>
      <c r="G6" s="327"/>
      <c r="H6" s="327"/>
      <c r="I6" s="327"/>
      <c r="J6" s="327"/>
      <c r="K6" s="327"/>
      <c r="L6" s="327"/>
      <c r="M6" s="36"/>
      <c r="N6" s="64"/>
      <c r="O6" s="17"/>
    </row>
    <row r="7" spans="1:17" s="13" customFormat="1" x14ac:dyDescent="0.25">
      <c r="F7" s="104"/>
      <c r="G7" s="103"/>
      <c r="H7" s="103"/>
      <c r="K7" s="104"/>
      <c r="M7" s="35"/>
      <c r="N7" s="63"/>
    </row>
    <row r="8" spans="1:17" s="13" customFormat="1" ht="16.5" customHeight="1" x14ac:dyDescent="0.25">
      <c r="A8" s="328" t="s">
        <v>131</v>
      </c>
      <c r="B8" s="328"/>
      <c r="C8" s="328"/>
      <c r="D8" s="328"/>
      <c r="E8" s="328"/>
      <c r="F8" s="208" t="s">
        <v>316</v>
      </c>
      <c r="G8" s="208"/>
      <c r="H8" s="208"/>
      <c r="I8" s="208"/>
      <c r="J8" s="208"/>
      <c r="K8" s="208"/>
      <c r="L8" s="208"/>
      <c r="M8" s="35"/>
      <c r="N8" s="63"/>
    </row>
    <row r="11" spans="1:17" ht="15" customHeight="1" x14ac:dyDescent="0.25">
      <c r="A11" s="310" t="s">
        <v>5</v>
      </c>
      <c r="B11" s="310"/>
      <c r="C11" s="310"/>
      <c r="D11" s="310"/>
      <c r="E11" s="310" t="s">
        <v>6</v>
      </c>
      <c r="F11" s="310" t="s">
        <v>7</v>
      </c>
      <c r="G11" s="310" t="s">
        <v>8</v>
      </c>
      <c r="H11" s="310"/>
      <c r="I11" s="310"/>
      <c r="J11" s="310"/>
      <c r="K11" s="310"/>
      <c r="L11" s="310" t="s">
        <v>18</v>
      </c>
      <c r="M11" s="310"/>
      <c r="N11" s="310"/>
      <c r="O11" s="310" t="s">
        <v>19</v>
      </c>
      <c r="P11" s="310"/>
    </row>
    <row r="12" spans="1:17" ht="34.5" customHeight="1" x14ac:dyDescent="0.25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</row>
    <row r="13" spans="1:17" ht="60" x14ac:dyDescent="0.25">
      <c r="A13" s="94" t="s">
        <v>9</v>
      </c>
      <c r="B13" s="94" t="s">
        <v>10</v>
      </c>
      <c r="C13" s="94" t="s">
        <v>11</v>
      </c>
      <c r="D13" s="94" t="s">
        <v>12</v>
      </c>
      <c r="E13" s="310"/>
      <c r="F13" s="310"/>
      <c r="G13" s="5" t="s">
        <v>13</v>
      </c>
      <c r="H13" s="5" t="s">
        <v>14</v>
      </c>
      <c r="I13" s="5" t="s">
        <v>15</v>
      </c>
      <c r="J13" s="5" t="s">
        <v>16</v>
      </c>
      <c r="K13" s="5" t="s">
        <v>17</v>
      </c>
      <c r="L13" s="92" t="s">
        <v>21</v>
      </c>
      <c r="M13" s="70" t="s">
        <v>325</v>
      </c>
      <c r="N13" s="70" t="s">
        <v>326</v>
      </c>
      <c r="O13" s="92" t="s">
        <v>20</v>
      </c>
      <c r="P13" s="186" t="s">
        <v>319</v>
      </c>
    </row>
    <row r="14" spans="1:17" ht="24" customHeight="1" x14ac:dyDescent="0.25">
      <c r="A14" s="320">
        <v>16</v>
      </c>
      <c r="B14" s="282"/>
      <c r="C14" s="282"/>
      <c r="D14" s="282"/>
      <c r="E14" s="320" t="s">
        <v>152</v>
      </c>
      <c r="F14" s="101" t="s">
        <v>33</v>
      </c>
      <c r="G14" s="218"/>
      <c r="H14" s="218"/>
      <c r="I14" s="218"/>
      <c r="J14" s="218"/>
      <c r="K14" s="218"/>
      <c r="L14" s="223">
        <f>L15</f>
        <v>297811.7</v>
      </c>
      <c r="M14" s="224">
        <f>M15</f>
        <v>308665.2</v>
      </c>
      <c r="N14" s="224">
        <f>N15</f>
        <v>307457.2</v>
      </c>
      <c r="O14" s="218">
        <f t="shared" ref="O14:O34" si="0">ROUND(N14/L14*100,1)</f>
        <v>103.2</v>
      </c>
      <c r="P14" s="218">
        <f>ROUND(N14/M14*100,1)</f>
        <v>99.6</v>
      </c>
      <c r="Q14" s="74">
        <f>M16+M33+M51+Q61</f>
        <v>308665.2</v>
      </c>
    </row>
    <row r="15" spans="1:17" x14ac:dyDescent="0.25">
      <c r="A15" s="321"/>
      <c r="B15" s="284"/>
      <c r="C15" s="284"/>
      <c r="D15" s="284"/>
      <c r="E15" s="321"/>
      <c r="F15" s="101" t="s">
        <v>321</v>
      </c>
      <c r="G15" s="218">
        <v>844</v>
      </c>
      <c r="H15" s="218"/>
      <c r="I15" s="218"/>
      <c r="J15" s="218"/>
      <c r="K15" s="218"/>
      <c r="L15" s="223">
        <f>L17+L34+L52+L62</f>
        <v>297811.7</v>
      </c>
      <c r="M15" s="223">
        <f>M17+M34+M52+M62</f>
        <v>308665.2</v>
      </c>
      <c r="N15" s="224">
        <f>N17+N34+N52+N62</f>
        <v>307457.2</v>
      </c>
      <c r="O15" s="218">
        <f t="shared" si="0"/>
        <v>103.2</v>
      </c>
      <c r="P15" s="218">
        <f t="shared" ref="P15:P34" si="1">ROUND(N15/M15*100,1)</f>
        <v>99.6</v>
      </c>
    </row>
    <row r="16" spans="1:17" ht="24" customHeight="1" x14ac:dyDescent="0.25">
      <c r="A16" s="320">
        <v>16</v>
      </c>
      <c r="B16" s="322" t="s">
        <v>279</v>
      </c>
      <c r="C16" s="282"/>
      <c r="D16" s="282"/>
      <c r="E16" s="324" t="s">
        <v>32</v>
      </c>
      <c r="F16" s="101" t="s">
        <v>2</v>
      </c>
      <c r="G16" s="218"/>
      <c r="H16" s="110"/>
      <c r="I16" s="110"/>
      <c r="J16" s="110"/>
      <c r="K16" s="110"/>
      <c r="L16" s="223">
        <f>L17</f>
        <v>43381.1</v>
      </c>
      <c r="M16" s="223">
        <f>M17</f>
        <v>48272.800000000003</v>
      </c>
      <c r="N16" s="224">
        <f>N17</f>
        <v>48272.800000000003</v>
      </c>
      <c r="O16" s="218">
        <f t="shared" si="0"/>
        <v>111.3</v>
      </c>
      <c r="P16" s="218">
        <f t="shared" si="1"/>
        <v>100</v>
      </c>
    </row>
    <row r="17" spans="1:16" x14ac:dyDescent="0.25">
      <c r="A17" s="321"/>
      <c r="B17" s="323"/>
      <c r="C17" s="284"/>
      <c r="D17" s="284"/>
      <c r="E17" s="325"/>
      <c r="F17" s="101" t="s">
        <v>321</v>
      </c>
      <c r="G17" s="218">
        <v>844</v>
      </c>
      <c r="H17" s="225" t="s">
        <v>22</v>
      </c>
      <c r="I17" s="225" t="s">
        <v>24</v>
      </c>
      <c r="J17" s="110"/>
      <c r="K17" s="110"/>
      <c r="L17" s="223">
        <f>L18+L22</f>
        <v>43381.1</v>
      </c>
      <c r="M17" s="223">
        <f t="shared" ref="M17:N17" si="2">M18+M22</f>
        <v>48272.800000000003</v>
      </c>
      <c r="N17" s="223">
        <f t="shared" si="2"/>
        <v>48272.800000000003</v>
      </c>
      <c r="O17" s="218">
        <f t="shared" si="0"/>
        <v>111.3</v>
      </c>
      <c r="P17" s="218">
        <f t="shared" si="1"/>
        <v>100</v>
      </c>
    </row>
    <row r="18" spans="1:16" ht="25.5" customHeight="1" x14ac:dyDescent="0.25">
      <c r="A18" s="298">
        <v>16</v>
      </c>
      <c r="B18" s="297" t="s">
        <v>279</v>
      </c>
      <c r="C18" s="297" t="s">
        <v>25</v>
      </c>
      <c r="D18" s="298"/>
      <c r="E18" s="298" t="s">
        <v>184</v>
      </c>
      <c r="F18" s="310" t="s">
        <v>321</v>
      </c>
      <c r="G18" s="110">
        <v>844</v>
      </c>
      <c r="H18" s="58" t="s">
        <v>22</v>
      </c>
      <c r="I18" s="58" t="s">
        <v>24</v>
      </c>
      <c r="J18" s="110">
        <v>1610100000</v>
      </c>
      <c r="K18" s="110"/>
      <c r="L18" s="226">
        <f>L19+L21+L20</f>
        <v>0</v>
      </c>
      <c r="M18" s="226">
        <v>0</v>
      </c>
      <c r="N18" s="78">
        <f>N19+N21+N20</f>
        <v>0</v>
      </c>
      <c r="O18" s="227" t="e">
        <f t="shared" si="0"/>
        <v>#DIV/0!</v>
      </c>
      <c r="P18" s="227" t="e">
        <f t="shared" si="1"/>
        <v>#DIV/0!</v>
      </c>
    </row>
    <row r="19" spans="1:16" x14ac:dyDescent="0.25">
      <c r="A19" s="298"/>
      <c r="B19" s="297"/>
      <c r="C19" s="297"/>
      <c r="D19" s="298"/>
      <c r="E19" s="298"/>
      <c r="F19" s="316"/>
      <c r="G19" s="110">
        <v>844</v>
      </c>
      <c r="H19" s="58" t="s">
        <v>22</v>
      </c>
      <c r="I19" s="58" t="s">
        <v>24</v>
      </c>
      <c r="J19" s="110">
        <v>1610100000</v>
      </c>
      <c r="K19" s="110"/>
      <c r="L19" s="226">
        <f>L20+L21</f>
        <v>0</v>
      </c>
      <c r="M19" s="226">
        <f t="shared" ref="M19:N19" si="3">M20+M21</f>
        <v>0</v>
      </c>
      <c r="N19" s="226">
        <f t="shared" si="3"/>
        <v>0</v>
      </c>
      <c r="O19" s="227" t="e">
        <f t="shared" si="0"/>
        <v>#DIV/0!</v>
      </c>
      <c r="P19" s="227" t="e">
        <f t="shared" si="1"/>
        <v>#DIV/0!</v>
      </c>
    </row>
    <row r="20" spans="1:16" ht="20.25" customHeight="1" x14ac:dyDescent="0.25">
      <c r="A20" s="298"/>
      <c r="B20" s="297"/>
      <c r="C20" s="297"/>
      <c r="D20" s="298"/>
      <c r="E20" s="298"/>
      <c r="F20" s="316"/>
      <c r="G20" s="110">
        <v>844</v>
      </c>
      <c r="H20" s="58" t="s">
        <v>22</v>
      </c>
      <c r="I20" s="58" t="s">
        <v>24</v>
      </c>
      <c r="J20" s="110" t="s">
        <v>185</v>
      </c>
      <c r="K20" s="110">
        <v>622</v>
      </c>
      <c r="L20" s="226">
        <v>0</v>
      </c>
      <c r="M20" s="226">
        <v>0</v>
      </c>
      <c r="N20" s="78">
        <v>0</v>
      </c>
      <c r="O20" s="227" t="e">
        <f t="shared" si="0"/>
        <v>#DIV/0!</v>
      </c>
      <c r="P20" s="227" t="e">
        <f t="shared" si="1"/>
        <v>#DIV/0!</v>
      </c>
    </row>
    <row r="21" spans="1:16" x14ac:dyDescent="0.25">
      <c r="A21" s="298"/>
      <c r="B21" s="297"/>
      <c r="C21" s="297"/>
      <c r="D21" s="298"/>
      <c r="E21" s="298"/>
      <c r="F21" s="316"/>
      <c r="G21" s="110">
        <v>844</v>
      </c>
      <c r="H21" s="58" t="s">
        <v>22</v>
      </c>
      <c r="I21" s="58" t="s">
        <v>24</v>
      </c>
      <c r="J21" s="110">
        <v>1610151310</v>
      </c>
      <c r="K21" s="110">
        <v>622</v>
      </c>
      <c r="L21" s="226">
        <v>0</v>
      </c>
      <c r="M21" s="226">
        <v>0</v>
      </c>
      <c r="N21" s="78">
        <v>0</v>
      </c>
      <c r="O21" s="227" t="e">
        <f t="shared" si="0"/>
        <v>#DIV/0!</v>
      </c>
      <c r="P21" s="227" t="e">
        <f t="shared" si="1"/>
        <v>#DIV/0!</v>
      </c>
    </row>
    <row r="22" spans="1:16" ht="23.25" customHeight="1" x14ac:dyDescent="0.25">
      <c r="A22" s="278">
        <v>16</v>
      </c>
      <c r="B22" s="317" t="s">
        <v>279</v>
      </c>
      <c r="C22" s="317" t="s">
        <v>26</v>
      </c>
      <c r="D22" s="278"/>
      <c r="E22" s="318" t="s">
        <v>186</v>
      </c>
      <c r="F22" s="310" t="s">
        <v>321</v>
      </c>
      <c r="G22" s="110">
        <v>844</v>
      </c>
      <c r="H22" s="58" t="s">
        <v>22</v>
      </c>
      <c r="I22" s="58" t="s">
        <v>24</v>
      </c>
      <c r="J22" s="110">
        <v>1610200000</v>
      </c>
      <c r="K22" s="110"/>
      <c r="L22" s="226">
        <f>L23+L32</f>
        <v>43381.1</v>
      </c>
      <c r="M22" s="226">
        <f t="shared" ref="M22" si="4">M23+M28+M27</f>
        <v>48272.800000000003</v>
      </c>
      <c r="N22" s="226">
        <f>N24+N27+N32</f>
        <v>48272.800000000003</v>
      </c>
      <c r="O22" s="110">
        <f t="shared" si="0"/>
        <v>111.3</v>
      </c>
      <c r="P22" s="110">
        <f t="shared" si="1"/>
        <v>100</v>
      </c>
    </row>
    <row r="23" spans="1:16" ht="23.25" customHeight="1" x14ac:dyDescent="0.25">
      <c r="A23" s="278"/>
      <c r="B23" s="317"/>
      <c r="C23" s="317"/>
      <c r="D23" s="278"/>
      <c r="E23" s="319"/>
      <c r="F23" s="310"/>
      <c r="G23" s="110">
        <v>844</v>
      </c>
      <c r="H23" s="58" t="s">
        <v>22</v>
      </c>
      <c r="I23" s="58" t="s">
        <v>24</v>
      </c>
      <c r="J23" s="110"/>
      <c r="K23" s="110">
        <v>621</v>
      </c>
      <c r="L23" s="228">
        <f>L24+L27+L30+L31</f>
        <v>43381.1</v>
      </c>
      <c r="M23" s="228">
        <f>M24+M32</f>
        <v>47861</v>
      </c>
      <c r="N23" s="228">
        <f>N24+N27</f>
        <v>48272.800000000003</v>
      </c>
      <c r="O23" s="110">
        <f t="shared" si="0"/>
        <v>111.3</v>
      </c>
      <c r="P23" s="110">
        <f t="shared" si="1"/>
        <v>100.9</v>
      </c>
    </row>
    <row r="24" spans="1:16" ht="69.75" customHeight="1" x14ac:dyDescent="0.25">
      <c r="A24" s="279">
        <v>16</v>
      </c>
      <c r="B24" s="279" t="s">
        <v>279</v>
      </c>
      <c r="C24" s="279" t="s">
        <v>26</v>
      </c>
      <c r="D24" s="279" t="s">
        <v>25</v>
      </c>
      <c r="E24" s="282" t="s">
        <v>187</v>
      </c>
      <c r="F24" s="282" t="s">
        <v>321</v>
      </c>
      <c r="G24" s="110">
        <v>844</v>
      </c>
      <c r="H24" s="58" t="s">
        <v>22</v>
      </c>
      <c r="I24" s="58" t="s">
        <v>24</v>
      </c>
      <c r="J24" s="110">
        <v>1610200000</v>
      </c>
      <c r="K24" s="110"/>
      <c r="L24" s="229">
        <f>L25+L26</f>
        <v>41071</v>
      </c>
      <c r="M24" s="229">
        <f>M25+M26</f>
        <v>47861</v>
      </c>
      <c r="N24" s="229">
        <f>N25+N26</f>
        <v>47861</v>
      </c>
      <c r="O24" s="230">
        <f>ROUND(N24/L24*100,1)</f>
        <v>116.5</v>
      </c>
      <c r="P24" s="230">
        <f>ROUND(N24/M24*100,1)</f>
        <v>100</v>
      </c>
    </row>
    <row r="25" spans="1:16" ht="21" customHeight="1" x14ac:dyDescent="0.25">
      <c r="A25" s="280"/>
      <c r="B25" s="280"/>
      <c r="C25" s="280"/>
      <c r="D25" s="280"/>
      <c r="E25" s="283"/>
      <c r="F25" s="283"/>
      <c r="G25" s="110">
        <v>844</v>
      </c>
      <c r="H25" s="58" t="s">
        <v>22</v>
      </c>
      <c r="I25" s="58" t="s">
        <v>24</v>
      </c>
      <c r="J25" s="110">
        <v>1610206770</v>
      </c>
      <c r="K25" s="110">
        <v>621</v>
      </c>
      <c r="L25" s="229">
        <v>24150</v>
      </c>
      <c r="M25" s="243">
        <v>25849.8</v>
      </c>
      <c r="N25" s="229">
        <v>25849.8</v>
      </c>
      <c r="O25" s="230">
        <f t="shared" ref="O25:O26" si="5">ROUND(N25/L25*100,1)</f>
        <v>107</v>
      </c>
      <c r="P25" s="230">
        <f t="shared" ref="P25:P26" si="6">ROUND(N25/M25*100,1)</f>
        <v>100</v>
      </c>
    </row>
    <row r="26" spans="1:16" ht="21" customHeight="1" x14ac:dyDescent="0.25">
      <c r="A26" s="281"/>
      <c r="B26" s="281"/>
      <c r="C26" s="281"/>
      <c r="D26" s="281"/>
      <c r="E26" s="284"/>
      <c r="F26" s="284"/>
      <c r="G26" s="110">
        <v>844</v>
      </c>
      <c r="H26" s="58" t="s">
        <v>22</v>
      </c>
      <c r="I26" s="58" t="s">
        <v>24</v>
      </c>
      <c r="J26" s="110">
        <v>1610251290</v>
      </c>
      <c r="K26" s="110">
        <v>621</v>
      </c>
      <c r="L26" s="229">
        <f>19231.1-2310.1</f>
        <v>16921</v>
      </c>
      <c r="M26" s="229">
        <f>22423-411.8</f>
        <v>22011.200000000001</v>
      </c>
      <c r="N26" s="229">
        <f>22423-411.8</f>
        <v>22011.200000000001</v>
      </c>
      <c r="O26" s="231">
        <f t="shared" si="5"/>
        <v>130.1</v>
      </c>
      <c r="P26" s="231">
        <f t="shared" si="6"/>
        <v>100</v>
      </c>
    </row>
    <row r="27" spans="1:16" ht="45.75" customHeight="1" x14ac:dyDescent="0.25">
      <c r="A27" s="97" t="s">
        <v>144</v>
      </c>
      <c r="B27" s="97" t="s">
        <v>279</v>
      </c>
      <c r="C27" s="97" t="s">
        <v>26</v>
      </c>
      <c r="D27" s="97" t="s">
        <v>26</v>
      </c>
      <c r="E27" s="93" t="s">
        <v>217</v>
      </c>
      <c r="F27" s="93" t="s">
        <v>321</v>
      </c>
      <c r="G27" s="110">
        <v>844</v>
      </c>
      <c r="H27" s="58" t="s">
        <v>22</v>
      </c>
      <c r="I27" s="58" t="s">
        <v>24</v>
      </c>
      <c r="J27" s="110">
        <v>1610251290</v>
      </c>
      <c r="K27" s="110">
        <v>621</v>
      </c>
      <c r="L27" s="229">
        <v>2310.1</v>
      </c>
      <c r="M27" s="229">
        <v>411.8</v>
      </c>
      <c r="N27" s="229">
        <v>411.8</v>
      </c>
      <c r="O27" s="230">
        <f t="shared" ref="O27:O31" si="7">ROUND(N27/L27*100,1)</f>
        <v>17.8</v>
      </c>
      <c r="P27" s="230">
        <f t="shared" ref="P27:P31" si="8">ROUND(N27/M27*100,1)</f>
        <v>100</v>
      </c>
    </row>
    <row r="28" spans="1:16" ht="21" customHeight="1" x14ac:dyDescent="0.25">
      <c r="A28" s="279">
        <v>16</v>
      </c>
      <c r="B28" s="279" t="s">
        <v>279</v>
      </c>
      <c r="C28" s="279" t="s">
        <v>26</v>
      </c>
      <c r="D28" s="279" t="s">
        <v>27</v>
      </c>
      <c r="E28" s="282" t="s">
        <v>188</v>
      </c>
      <c r="F28" s="282" t="s">
        <v>321</v>
      </c>
      <c r="G28" s="110">
        <v>844</v>
      </c>
      <c r="H28" s="58" t="s">
        <v>22</v>
      </c>
      <c r="I28" s="58" t="s">
        <v>24</v>
      </c>
      <c r="J28" s="110">
        <v>1610200000</v>
      </c>
      <c r="K28" s="110"/>
      <c r="L28" s="229">
        <v>0</v>
      </c>
      <c r="M28" s="229">
        <v>0</v>
      </c>
      <c r="N28" s="229">
        <v>0</v>
      </c>
      <c r="O28" s="231" t="e">
        <f t="shared" si="7"/>
        <v>#DIV/0!</v>
      </c>
      <c r="P28" s="231" t="e">
        <f t="shared" si="8"/>
        <v>#DIV/0!</v>
      </c>
    </row>
    <row r="29" spans="1:16" ht="21" customHeight="1" x14ac:dyDescent="0.25">
      <c r="A29" s="280"/>
      <c r="B29" s="280"/>
      <c r="C29" s="280"/>
      <c r="D29" s="280"/>
      <c r="E29" s="283"/>
      <c r="F29" s="283"/>
      <c r="G29" s="110">
        <v>844</v>
      </c>
      <c r="H29" s="58" t="s">
        <v>22</v>
      </c>
      <c r="I29" s="58" t="s">
        <v>24</v>
      </c>
      <c r="J29" s="110">
        <v>1610201290</v>
      </c>
      <c r="K29" s="110">
        <v>240</v>
      </c>
      <c r="L29" s="229">
        <v>0</v>
      </c>
      <c r="M29" s="229">
        <v>0</v>
      </c>
      <c r="N29" s="229">
        <v>0</v>
      </c>
      <c r="O29" s="231" t="e">
        <f t="shared" si="7"/>
        <v>#DIV/0!</v>
      </c>
      <c r="P29" s="231" t="e">
        <f t="shared" si="8"/>
        <v>#DIV/0!</v>
      </c>
    </row>
    <row r="30" spans="1:16" ht="21" customHeight="1" x14ac:dyDescent="0.25">
      <c r="A30" s="280"/>
      <c r="B30" s="280"/>
      <c r="C30" s="280"/>
      <c r="D30" s="280"/>
      <c r="E30" s="283"/>
      <c r="F30" s="283"/>
      <c r="G30" s="110">
        <v>844</v>
      </c>
      <c r="H30" s="58" t="s">
        <v>22</v>
      </c>
      <c r="I30" s="58" t="s">
        <v>24</v>
      </c>
      <c r="J30" s="110">
        <v>1610206770</v>
      </c>
      <c r="K30" s="110">
        <v>621</v>
      </c>
      <c r="L30" s="229">
        <v>0</v>
      </c>
      <c r="M30" s="229">
        <v>0</v>
      </c>
      <c r="N30" s="229">
        <v>0</v>
      </c>
      <c r="O30" s="231" t="e">
        <f t="shared" si="7"/>
        <v>#DIV/0!</v>
      </c>
      <c r="P30" s="231" t="e">
        <f t="shared" si="8"/>
        <v>#DIV/0!</v>
      </c>
    </row>
    <row r="31" spans="1:16" ht="21" customHeight="1" x14ac:dyDescent="0.25">
      <c r="A31" s="281"/>
      <c r="B31" s="281"/>
      <c r="C31" s="281"/>
      <c r="D31" s="281"/>
      <c r="E31" s="284"/>
      <c r="F31" s="284"/>
      <c r="G31" s="110">
        <v>844</v>
      </c>
      <c r="H31" s="58" t="s">
        <v>22</v>
      </c>
      <c r="I31" s="58" t="s">
        <v>24</v>
      </c>
      <c r="J31" s="110">
        <v>1610251290</v>
      </c>
      <c r="K31" s="110">
        <v>621</v>
      </c>
      <c r="L31" s="229">
        <v>0</v>
      </c>
      <c r="M31" s="229">
        <v>0</v>
      </c>
      <c r="N31" s="229">
        <v>0</v>
      </c>
      <c r="O31" s="231" t="e">
        <f t="shared" si="7"/>
        <v>#DIV/0!</v>
      </c>
      <c r="P31" s="231" t="e">
        <f t="shared" si="8"/>
        <v>#DIV/0!</v>
      </c>
    </row>
    <row r="32" spans="1:16" ht="63" customHeight="1" x14ac:dyDescent="0.25">
      <c r="A32" s="95">
        <v>16</v>
      </c>
      <c r="B32" s="95" t="s">
        <v>279</v>
      </c>
      <c r="C32" s="95" t="s">
        <v>26</v>
      </c>
      <c r="D32" s="95" t="s">
        <v>22</v>
      </c>
      <c r="E32" s="94" t="s">
        <v>30</v>
      </c>
      <c r="F32" s="92" t="s">
        <v>321</v>
      </c>
      <c r="G32" s="110">
        <v>844</v>
      </c>
      <c r="H32" s="58" t="s">
        <v>22</v>
      </c>
      <c r="I32" s="58" t="s">
        <v>24</v>
      </c>
      <c r="J32" s="110">
        <v>1610207350</v>
      </c>
      <c r="K32" s="110">
        <v>622</v>
      </c>
      <c r="L32" s="226">
        <v>0</v>
      </c>
      <c r="M32" s="232">
        <v>0</v>
      </c>
      <c r="N32" s="232">
        <v>0</v>
      </c>
      <c r="O32" s="231" t="e">
        <f t="shared" si="0"/>
        <v>#DIV/0!</v>
      </c>
      <c r="P32" s="231" t="e">
        <f t="shared" si="1"/>
        <v>#DIV/0!</v>
      </c>
    </row>
    <row r="33" spans="1:16" ht="18" customHeight="1" x14ac:dyDescent="0.25">
      <c r="A33" s="277">
        <v>16</v>
      </c>
      <c r="B33" s="277" t="s">
        <v>26</v>
      </c>
      <c r="C33" s="277"/>
      <c r="D33" s="277"/>
      <c r="E33" s="312" t="s">
        <v>1</v>
      </c>
      <c r="F33" s="99" t="s">
        <v>2</v>
      </c>
      <c r="G33" s="218"/>
      <c r="H33" s="110"/>
      <c r="I33" s="110"/>
      <c r="J33" s="110"/>
      <c r="K33" s="110"/>
      <c r="L33" s="223">
        <f>L34</f>
        <v>40765.599999999999</v>
      </c>
      <c r="M33" s="223">
        <f t="shared" ref="M33:N33" si="9">M34</f>
        <v>35464.199999999997</v>
      </c>
      <c r="N33" s="223">
        <f t="shared" si="9"/>
        <v>35464.200000000004</v>
      </c>
      <c r="O33" s="233">
        <f t="shared" si="0"/>
        <v>87</v>
      </c>
      <c r="P33" s="233">
        <f t="shared" si="1"/>
        <v>100</v>
      </c>
    </row>
    <row r="34" spans="1:16" x14ac:dyDescent="0.25">
      <c r="A34" s="277"/>
      <c r="B34" s="277"/>
      <c r="C34" s="277"/>
      <c r="D34" s="277"/>
      <c r="E34" s="312"/>
      <c r="F34" s="99" t="s">
        <v>321</v>
      </c>
      <c r="G34" s="218">
        <v>844</v>
      </c>
      <c r="H34" s="225" t="s">
        <v>22</v>
      </c>
      <c r="I34" s="225" t="s">
        <v>24</v>
      </c>
      <c r="J34" s="110"/>
      <c r="K34" s="110"/>
      <c r="L34" s="223">
        <f>L36+L44+L35</f>
        <v>40765.599999999999</v>
      </c>
      <c r="M34" s="223">
        <f>M36+M44</f>
        <v>35464.199999999997</v>
      </c>
      <c r="N34" s="223">
        <f>N3+N44+N37+N40</f>
        <v>35464.200000000004</v>
      </c>
      <c r="O34" s="233">
        <f t="shared" si="0"/>
        <v>87</v>
      </c>
      <c r="P34" s="233">
        <f t="shared" si="1"/>
        <v>100</v>
      </c>
    </row>
    <row r="35" spans="1:16" ht="48" x14ac:dyDescent="0.25">
      <c r="A35" s="102" t="s">
        <v>144</v>
      </c>
      <c r="B35" s="102" t="s">
        <v>280</v>
      </c>
      <c r="C35" s="102" t="s">
        <v>25</v>
      </c>
      <c r="D35" s="102"/>
      <c r="E35" s="107" t="s">
        <v>285</v>
      </c>
      <c r="F35" s="105" t="s">
        <v>321</v>
      </c>
      <c r="G35" s="218">
        <v>844</v>
      </c>
      <c r="H35" s="225" t="s">
        <v>22</v>
      </c>
      <c r="I35" s="225" t="s">
        <v>24</v>
      </c>
      <c r="J35" s="110"/>
      <c r="K35" s="110">
        <v>240</v>
      </c>
      <c r="L35" s="223">
        <v>0</v>
      </c>
      <c r="M35" s="223">
        <v>0</v>
      </c>
      <c r="N35" s="223">
        <v>0</v>
      </c>
      <c r="O35" s="233"/>
      <c r="P35" s="233"/>
    </row>
    <row r="36" spans="1:16" ht="34.5" customHeight="1" x14ac:dyDescent="0.25">
      <c r="A36" s="96">
        <v>16</v>
      </c>
      <c r="B36" s="96" t="s">
        <v>280</v>
      </c>
      <c r="C36" s="96" t="s">
        <v>26</v>
      </c>
      <c r="D36" s="96"/>
      <c r="E36" s="106" t="s">
        <v>190</v>
      </c>
      <c r="F36" s="105" t="s">
        <v>321</v>
      </c>
      <c r="G36" s="110">
        <v>844</v>
      </c>
      <c r="H36" s="58" t="s">
        <v>22</v>
      </c>
      <c r="I36" s="58" t="s">
        <v>24</v>
      </c>
      <c r="J36" s="110">
        <v>1620200000</v>
      </c>
      <c r="K36" s="110"/>
      <c r="L36" s="226">
        <f>L40+L37+L43</f>
        <v>34765.599999999999</v>
      </c>
      <c r="M36" s="226">
        <f>M40+M37+M43</f>
        <v>29910.3</v>
      </c>
      <c r="N36" s="226">
        <f>N40+N37+N43</f>
        <v>29910.3</v>
      </c>
      <c r="O36" s="110">
        <f t="shared" ref="O36:O41" si="10">ROUND(N36/L36*100,1)</f>
        <v>86</v>
      </c>
      <c r="P36" s="110">
        <f t="shared" ref="P36:P41" si="11">ROUND(N36/M36*100,1)</f>
        <v>100</v>
      </c>
    </row>
    <row r="37" spans="1:16" ht="21" customHeight="1" x14ac:dyDescent="0.25">
      <c r="A37" s="279">
        <v>16</v>
      </c>
      <c r="B37" s="279" t="s">
        <v>280</v>
      </c>
      <c r="C37" s="279" t="s">
        <v>26</v>
      </c>
      <c r="D37" s="279" t="s">
        <v>25</v>
      </c>
      <c r="E37" s="282" t="s">
        <v>3</v>
      </c>
      <c r="F37" s="282" t="s">
        <v>321</v>
      </c>
      <c r="G37" s="110">
        <v>844</v>
      </c>
      <c r="H37" s="58" t="s">
        <v>22</v>
      </c>
      <c r="I37" s="58" t="s">
        <v>24</v>
      </c>
      <c r="J37" s="110">
        <v>1620200000</v>
      </c>
      <c r="K37" s="110"/>
      <c r="L37" s="229">
        <f>L38+L39</f>
        <v>34665.599999999999</v>
      </c>
      <c r="M37" s="229">
        <f t="shared" ref="M37:N37" si="12">M38+M39</f>
        <v>26300.5</v>
      </c>
      <c r="N37" s="229">
        <f t="shared" si="12"/>
        <v>26300.5</v>
      </c>
      <c r="O37" s="230">
        <f t="shared" si="10"/>
        <v>75.900000000000006</v>
      </c>
      <c r="P37" s="230">
        <f t="shared" si="11"/>
        <v>100</v>
      </c>
    </row>
    <row r="38" spans="1:16" ht="21" customHeight="1" x14ac:dyDescent="0.25">
      <c r="A38" s="280"/>
      <c r="B38" s="280"/>
      <c r="C38" s="280"/>
      <c r="D38" s="280"/>
      <c r="E38" s="283"/>
      <c r="F38" s="283"/>
      <c r="G38" s="110">
        <v>844</v>
      </c>
      <c r="H38" s="58" t="s">
        <v>22</v>
      </c>
      <c r="I38" s="58" t="s">
        <v>24</v>
      </c>
      <c r="J38" s="110">
        <v>1620204750</v>
      </c>
      <c r="K38" s="110">
        <v>240</v>
      </c>
      <c r="L38" s="229">
        <v>0</v>
      </c>
      <c r="M38" s="229">
        <v>0</v>
      </c>
      <c r="N38" s="229">
        <v>0</v>
      </c>
      <c r="O38" s="230"/>
      <c r="P38" s="230"/>
    </row>
    <row r="39" spans="1:16" ht="21" customHeight="1" x14ac:dyDescent="0.25">
      <c r="A39" s="280"/>
      <c r="B39" s="280"/>
      <c r="C39" s="280"/>
      <c r="D39" s="280"/>
      <c r="E39" s="283"/>
      <c r="F39" s="283"/>
      <c r="G39" s="110">
        <v>844</v>
      </c>
      <c r="H39" s="58" t="s">
        <v>22</v>
      </c>
      <c r="I39" s="58" t="s">
        <v>24</v>
      </c>
      <c r="J39" s="110">
        <v>1620251290</v>
      </c>
      <c r="K39" s="230">
        <v>240</v>
      </c>
      <c r="L39" s="229">
        <v>34665.599999999999</v>
      </c>
      <c r="M39" s="229">
        <v>26300.5</v>
      </c>
      <c r="N39" s="229">
        <v>26300.5</v>
      </c>
      <c r="O39" s="230">
        <f t="shared" si="10"/>
        <v>75.900000000000006</v>
      </c>
      <c r="P39" s="230">
        <f t="shared" si="11"/>
        <v>100</v>
      </c>
    </row>
    <row r="40" spans="1:16" ht="20.25" customHeight="1" x14ac:dyDescent="0.25">
      <c r="A40" s="279" t="s">
        <v>144</v>
      </c>
      <c r="B40" s="279" t="s">
        <v>280</v>
      </c>
      <c r="C40" s="279" t="s">
        <v>26</v>
      </c>
      <c r="D40" s="279" t="s">
        <v>26</v>
      </c>
      <c r="E40" s="313" t="s">
        <v>197</v>
      </c>
      <c r="F40" s="282" t="s">
        <v>321</v>
      </c>
      <c r="G40" s="110">
        <v>844</v>
      </c>
      <c r="H40" s="58" t="s">
        <v>22</v>
      </c>
      <c r="I40" s="58" t="s">
        <v>24</v>
      </c>
      <c r="J40" s="110">
        <v>1620200000</v>
      </c>
      <c r="K40" s="110"/>
      <c r="L40" s="226">
        <f>L41+L42</f>
        <v>100</v>
      </c>
      <c r="M40" s="226">
        <f t="shared" ref="M40:N40" si="13">M41+M42</f>
        <v>3609.8</v>
      </c>
      <c r="N40" s="226">
        <f t="shared" si="13"/>
        <v>3609.8</v>
      </c>
      <c r="O40" s="110">
        <f t="shared" si="10"/>
        <v>3609.8</v>
      </c>
      <c r="P40" s="110">
        <f t="shared" si="11"/>
        <v>100</v>
      </c>
    </row>
    <row r="41" spans="1:16" ht="18.75" customHeight="1" x14ac:dyDescent="0.25">
      <c r="A41" s="280"/>
      <c r="B41" s="280"/>
      <c r="C41" s="280"/>
      <c r="D41" s="280"/>
      <c r="E41" s="314"/>
      <c r="F41" s="283"/>
      <c r="G41" s="110">
        <v>844</v>
      </c>
      <c r="H41" s="58" t="s">
        <v>22</v>
      </c>
      <c r="I41" s="58" t="s">
        <v>24</v>
      </c>
      <c r="J41" s="110">
        <v>1620201290</v>
      </c>
      <c r="K41" s="110"/>
      <c r="L41" s="226">
        <v>0</v>
      </c>
      <c r="M41" s="228">
        <v>3509.8</v>
      </c>
      <c r="N41" s="229">
        <v>3509.8</v>
      </c>
      <c r="O41" s="227" t="e">
        <f t="shared" si="10"/>
        <v>#DIV/0!</v>
      </c>
      <c r="P41" s="227">
        <f t="shared" si="11"/>
        <v>100</v>
      </c>
    </row>
    <row r="42" spans="1:16" ht="18.75" customHeight="1" x14ac:dyDescent="0.25">
      <c r="A42" s="281"/>
      <c r="B42" s="281"/>
      <c r="C42" s="281"/>
      <c r="D42" s="281"/>
      <c r="E42" s="315"/>
      <c r="F42" s="284"/>
      <c r="G42" s="110">
        <v>844</v>
      </c>
      <c r="H42" s="58" t="s">
        <v>22</v>
      </c>
      <c r="I42" s="58" t="s">
        <v>24</v>
      </c>
      <c r="J42" s="110">
        <v>1620206770</v>
      </c>
      <c r="K42" s="110">
        <v>621</v>
      </c>
      <c r="L42" s="226">
        <v>100</v>
      </c>
      <c r="M42" s="243">
        <v>100</v>
      </c>
      <c r="N42" s="229">
        <v>100</v>
      </c>
      <c r="O42" s="110">
        <f>ROUND(N42/L42*100,1)</f>
        <v>100</v>
      </c>
      <c r="P42" s="110">
        <f>ROUND(N42/M42*100,1)</f>
        <v>100</v>
      </c>
    </row>
    <row r="43" spans="1:16" ht="36.75" customHeight="1" x14ac:dyDescent="0.25">
      <c r="A43" s="97" t="s">
        <v>144</v>
      </c>
      <c r="B43" s="97" t="s">
        <v>280</v>
      </c>
      <c r="C43" s="97" t="s">
        <v>26</v>
      </c>
      <c r="D43" s="97" t="s">
        <v>27</v>
      </c>
      <c r="E43" s="100" t="s">
        <v>191</v>
      </c>
      <c r="F43" s="93" t="s">
        <v>321</v>
      </c>
      <c r="G43" s="110">
        <v>844</v>
      </c>
      <c r="H43" s="58" t="s">
        <v>22</v>
      </c>
      <c r="I43" s="58" t="s">
        <v>24</v>
      </c>
      <c r="J43" s="110">
        <v>1620201300</v>
      </c>
      <c r="K43" s="110">
        <v>240</v>
      </c>
      <c r="L43" s="226">
        <v>0</v>
      </c>
      <c r="M43" s="228">
        <v>0</v>
      </c>
      <c r="N43" s="229">
        <v>0</v>
      </c>
      <c r="O43" s="110"/>
      <c r="P43" s="110"/>
    </row>
    <row r="44" spans="1:16" ht="36.75" customHeight="1" x14ac:dyDescent="0.25">
      <c r="A44" s="97" t="s">
        <v>144</v>
      </c>
      <c r="B44" s="97" t="s">
        <v>280</v>
      </c>
      <c r="C44" s="97" t="s">
        <v>22</v>
      </c>
      <c r="D44" s="97"/>
      <c r="E44" s="100" t="s">
        <v>257</v>
      </c>
      <c r="F44" s="93" t="s">
        <v>321</v>
      </c>
      <c r="G44" s="110">
        <v>844</v>
      </c>
      <c r="H44" s="58" t="s">
        <v>22</v>
      </c>
      <c r="I44" s="58" t="s">
        <v>24</v>
      </c>
      <c r="J44" s="110">
        <v>1620400000</v>
      </c>
      <c r="K44" s="110">
        <v>240</v>
      </c>
      <c r="L44" s="226">
        <f>L45</f>
        <v>6000</v>
      </c>
      <c r="M44" s="226">
        <f>M45+M48</f>
        <v>5553.9</v>
      </c>
      <c r="N44" s="249">
        <f>N45+N48</f>
        <v>5553.9</v>
      </c>
      <c r="O44" s="110"/>
      <c r="P44" s="110"/>
    </row>
    <row r="45" spans="1:16" ht="25.5" customHeight="1" x14ac:dyDescent="0.25">
      <c r="A45" s="279" t="s">
        <v>144</v>
      </c>
      <c r="B45" s="279" t="s">
        <v>280</v>
      </c>
      <c r="C45" s="279" t="s">
        <v>22</v>
      </c>
      <c r="D45" s="279" t="s">
        <v>25</v>
      </c>
      <c r="E45" s="282" t="s">
        <v>367</v>
      </c>
      <c r="F45" s="93" t="s">
        <v>321</v>
      </c>
      <c r="G45" s="110">
        <v>844</v>
      </c>
      <c r="H45" s="58" t="s">
        <v>22</v>
      </c>
      <c r="I45" s="58" t="s">
        <v>24</v>
      </c>
      <c r="J45" s="110">
        <v>1620400000</v>
      </c>
      <c r="K45" s="110">
        <v>240</v>
      </c>
      <c r="L45" s="226">
        <f>L46+L4</f>
        <v>6000</v>
      </c>
      <c r="M45" s="226">
        <f t="shared" ref="M45:N45" si="14">M46+M47</f>
        <v>3400</v>
      </c>
      <c r="N45" s="226">
        <f t="shared" si="14"/>
        <v>3400</v>
      </c>
      <c r="O45" s="110"/>
      <c r="P45" s="110"/>
    </row>
    <row r="46" spans="1:16" ht="27" customHeight="1" x14ac:dyDescent="0.25">
      <c r="A46" s="280"/>
      <c r="B46" s="280"/>
      <c r="C46" s="280"/>
      <c r="D46" s="280"/>
      <c r="E46" s="283"/>
      <c r="F46" s="93" t="s">
        <v>321</v>
      </c>
      <c r="G46" s="110">
        <v>844</v>
      </c>
      <c r="H46" s="58" t="s">
        <v>22</v>
      </c>
      <c r="I46" s="58" t="s">
        <v>24</v>
      </c>
      <c r="J46" s="110">
        <v>1620451290</v>
      </c>
      <c r="K46" s="110">
        <v>621</v>
      </c>
      <c r="L46" s="226">
        <v>6000</v>
      </c>
      <c r="M46" s="226">
        <v>3400</v>
      </c>
      <c r="N46" s="226">
        <v>3400</v>
      </c>
      <c r="O46" s="110"/>
      <c r="P46" s="110"/>
    </row>
    <row r="47" spans="1:16" ht="27" customHeight="1" x14ac:dyDescent="0.25">
      <c r="A47" s="281"/>
      <c r="B47" s="281"/>
      <c r="C47" s="281"/>
      <c r="D47" s="281"/>
      <c r="E47" s="284"/>
      <c r="F47" s="93" t="s">
        <v>321</v>
      </c>
      <c r="G47" s="110">
        <v>844</v>
      </c>
      <c r="H47" s="58" t="s">
        <v>22</v>
      </c>
      <c r="I47" s="58" t="s">
        <v>24</v>
      </c>
      <c r="J47" s="110">
        <v>1620407710</v>
      </c>
      <c r="K47" s="110">
        <v>244</v>
      </c>
      <c r="L47" s="226">
        <v>0</v>
      </c>
      <c r="M47" s="228">
        <v>0</v>
      </c>
      <c r="N47" s="229">
        <v>0</v>
      </c>
      <c r="O47" s="110"/>
      <c r="P47" s="110"/>
    </row>
    <row r="48" spans="1:16" ht="25.5" customHeight="1" x14ac:dyDescent="0.25">
      <c r="A48" s="279" t="s">
        <v>144</v>
      </c>
      <c r="B48" s="279" t="s">
        <v>280</v>
      </c>
      <c r="C48" s="279" t="s">
        <v>22</v>
      </c>
      <c r="D48" s="279" t="s">
        <v>25</v>
      </c>
      <c r="E48" s="282" t="s">
        <v>368</v>
      </c>
      <c r="F48" s="246" t="s">
        <v>321</v>
      </c>
      <c r="G48" s="247">
        <v>844</v>
      </c>
      <c r="H48" s="248" t="s">
        <v>22</v>
      </c>
      <c r="I48" s="248" t="s">
        <v>24</v>
      </c>
      <c r="J48" s="247">
        <v>1620400000</v>
      </c>
      <c r="K48" s="247">
        <v>240</v>
      </c>
      <c r="L48" s="249">
        <f>L49+L7</f>
        <v>6000</v>
      </c>
      <c r="M48" s="249">
        <f t="shared" ref="M48:N48" si="15">M49+M50</f>
        <v>2153.9</v>
      </c>
      <c r="N48" s="249">
        <f t="shared" si="15"/>
        <v>2153.9</v>
      </c>
      <c r="O48" s="247"/>
      <c r="P48" s="247"/>
    </row>
    <row r="49" spans="1:18" ht="27" customHeight="1" x14ac:dyDescent="0.25">
      <c r="A49" s="280"/>
      <c r="B49" s="280"/>
      <c r="C49" s="280"/>
      <c r="D49" s="280"/>
      <c r="E49" s="283"/>
      <c r="F49" s="246" t="s">
        <v>321</v>
      </c>
      <c r="G49" s="247">
        <v>844</v>
      </c>
      <c r="H49" s="248" t="s">
        <v>22</v>
      </c>
      <c r="I49" s="248" t="s">
        <v>24</v>
      </c>
      <c r="J49" s="247">
        <v>1620451290</v>
      </c>
      <c r="K49" s="247">
        <v>244</v>
      </c>
      <c r="L49" s="249">
        <v>6000</v>
      </c>
      <c r="M49" s="249">
        <v>2153.9</v>
      </c>
      <c r="N49" s="249">
        <v>2153.9</v>
      </c>
      <c r="O49" s="247"/>
      <c r="P49" s="247"/>
    </row>
    <row r="50" spans="1:18" ht="27" customHeight="1" x14ac:dyDescent="0.25">
      <c r="A50" s="281"/>
      <c r="B50" s="281"/>
      <c r="C50" s="281"/>
      <c r="D50" s="281"/>
      <c r="E50" s="284"/>
      <c r="F50" s="246" t="s">
        <v>321</v>
      </c>
      <c r="G50" s="247">
        <v>844</v>
      </c>
      <c r="H50" s="248" t="s">
        <v>22</v>
      </c>
      <c r="I50" s="248" t="s">
        <v>24</v>
      </c>
      <c r="J50" s="247">
        <v>1620407710</v>
      </c>
      <c r="K50" s="247">
        <v>244</v>
      </c>
      <c r="L50" s="249">
        <v>0</v>
      </c>
      <c r="M50" s="228">
        <v>0</v>
      </c>
      <c r="N50" s="250">
        <v>0</v>
      </c>
      <c r="O50" s="247"/>
      <c r="P50" s="247"/>
    </row>
    <row r="51" spans="1:18" ht="24" customHeight="1" x14ac:dyDescent="0.25">
      <c r="A51" s="311">
        <v>16</v>
      </c>
      <c r="B51" s="311" t="s">
        <v>281</v>
      </c>
      <c r="C51" s="311"/>
      <c r="D51" s="311"/>
      <c r="E51" s="312" t="s">
        <v>4</v>
      </c>
      <c r="F51" s="99" t="s">
        <v>2</v>
      </c>
      <c r="G51" s="218"/>
      <c r="H51" s="218"/>
      <c r="I51" s="218"/>
      <c r="J51" s="218"/>
      <c r="K51" s="218"/>
      <c r="L51" s="223">
        <f>L52</f>
        <v>9524.1</v>
      </c>
      <c r="M51" s="234">
        <f>M52</f>
        <v>9083.7999999999993</v>
      </c>
      <c r="N51" s="235">
        <f>N52</f>
        <v>9083.7999999999993</v>
      </c>
      <c r="O51" s="218">
        <f t="shared" ref="O51:O61" si="16">ROUND(N51/L51*100,1)</f>
        <v>95.4</v>
      </c>
      <c r="P51" s="218">
        <f t="shared" ref="P51:P67" si="17">ROUND(N51/M51*100,1)</f>
        <v>100</v>
      </c>
      <c r="Q51" s="8"/>
    </row>
    <row r="52" spans="1:18" ht="28.5" customHeight="1" x14ac:dyDescent="0.25">
      <c r="A52" s="311"/>
      <c r="B52" s="311"/>
      <c r="C52" s="311"/>
      <c r="D52" s="311"/>
      <c r="E52" s="312"/>
      <c r="F52" s="99" t="s">
        <v>321</v>
      </c>
      <c r="G52" s="218">
        <v>844</v>
      </c>
      <c r="H52" s="225" t="s">
        <v>22</v>
      </c>
      <c r="I52" s="225" t="s">
        <v>24</v>
      </c>
      <c r="J52" s="218"/>
      <c r="K52" s="218"/>
      <c r="L52" s="223">
        <f>L53+L58</f>
        <v>9524.1</v>
      </c>
      <c r="M52" s="223">
        <f>M53+M58</f>
        <v>9083.7999999999993</v>
      </c>
      <c r="N52" s="224">
        <f>N53+N58</f>
        <v>9083.7999999999993</v>
      </c>
      <c r="O52" s="218">
        <f t="shared" si="16"/>
        <v>95.4</v>
      </c>
      <c r="P52" s="218">
        <f t="shared" si="17"/>
        <v>100</v>
      </c>
      <c r="Q52" s="8"/>
    </row>
    <row r="53" spans="1:18" s="45" customFormat="1" ht="28.5" customHeight="1" x14ac:dyDescent="0.25">
      <c r="A53" s="98" t="s">
        <v>144</v>
      </c>
      <c r="B53" s="98" t="s">
        <v>281</v>
      </c>
      <c r="C53" s="98" t="s">
        <v>25</v>
      </c>
      <c r="D53" s="98"/>
      <c r="E53" s="94" t="s">
        <v>192</v>
      </c>
      <c r="F53" s="94" t="s">
        <v>321</v>
      </c>
      <c r="G53" s="110">
        <v>844</v>
      </c>
      <c r="H53" s="58" t="s">
        <v>22</v>
      </c>
      <c r="I53" s="58" t="s">
        <v>24</v>
      </c>
      <c r="J53" s="110">
        <v>1630100000</v>
      </c>
      <c r="K53" s="110"/>
      <c r="L53" s="226">
        <f>L54+L57</f>
        <v>9524.1</v>
      </c>
      <c r="M53" s="226">
        <f>M54+M57</f>
        <v>9083.7999999999993</v>
      </c>
      <c r="N53" s="78">
        <f>N54+N57</f>
        <v>9083.7999999999993</v>
      </c>
      <c r="O53" s="110">
        <f t="shared" si="16"/>
        <v>95.4</v>
      </c>
      <c r="P53" s="110">
        <f t="shared" si="17"/>
        <v>100</v>
      </c>
      <c r="Q53" s="44"/>
    </row>
    <row r="54" spans="1:18" ht="28.5" customHeight="1" x14ac:dyDescent="0.25">
      <c r="A54" s="279" t="s">
        <v>144</v>
      </c>
      <c r="B54" s="279" t="s">
        <v>281</v>
      </c>
      <c r="C54" s="279" t="s">
        <v>25</v>
      </c>
      <c r="D54" s="279" t="s">
        <v>25</v>
      </c>
      <c r="E54" s="313" t="s">
        <v>193</v>
      </c>
      <c r="F54" s="282" t="s">
        <v>321</v>
      </c>
      <c r="G54" s="110">
        <v>844</v>
      </c>
      <c r="H54" s="58" t="s">
        <v>22</v>
      </c>
      <c r="I54" s="58" t="s">
        <v>24</v>
      </c>
      <c r="J54" s="110">
        <v>1630100000</v>
      </c>
      <c r="K54" s="110"/>
      <c r="L54" s="226">
        <f>L55+L56</f>
        <v>67</v>
      </c>
      <c r="M54" s="226">
        <f>M55+M56</f>
        <v>67</v>
      </c>
      <c r="N54" s="241">
        <f>N55+N56</f>
        <v>67</v>
      </c>
      <c r="O54" s="110">
        <f t="shared" si="16"/>
        <v>100</v>
      </c>
      <c r="P54" s="110">
        <f t="shared" si="17"/>
        <v>100</v>
      </c>
      <c r="Q54" s="8"/>
    </row>
    <row r="55" spans="1:18" ht="28.5" customHeight="1" x14ac:dyDescent="0.25">
      <c r="A55" s="280"/>
      <c r="B55" s="280"/>
      <c r="C55" s="280"/>
      <c r="D55" s="280"/>
      <c r="E55" s="314"/>
      <c r="F55" s="283"/>
      <c r="G55" s="110">
        <v>844</v>
      </c>
      <c r="H55" s="58" t="s">
        <v>22</v>
      </c>
      <c r="I55" s="58" t="s">
        <v>24</v>
      </c>
      <c r="J55" s="110">
        <v>1630151290</v>
      </c>
      <c r="K55" s="110">
        <v>621</v>
      </c>
      <c r="L55" s="226">
        <v>67</v>
      </c>
      <c r="M55" s="228">
        <v>67</v>
      </c>
      <c r="N55" s="229">
        <v>67</v>
      </c>
      <c r="O55" s="110">
        <f t="shared" si="16"/>
        <v>100</v>
      </c>
      <c r="P55" s="110">
        <f t="shared" si="17"/>
        <v>100</v>
      </c>
      <c r="Q55" s="8"/>
    </row>
    <row r="56" spans="1:18" ht="28.5" customHeight="1" x14ac:dyDescent="0.25">
      <c r="A56" s="281"/>
      <c r="B56" s="281"/>
      <c r="C56" s="281"/>
      <c r="D56" s="281"/>
      <c r="E56" s="315"/>
      <c r="F56" s="284"/>
      <c r="G56" s="110">
        <v>844</v>
      </c>
      <c r="H56" s="58" t="s">
        <v>22</v>
      </c>
      <c r="I56" s="58" t="s">
        <v>24</v>
      </c>
      <c r="J56" s="110">
        <v>1630106140</v>
      </c>
      <c r="K56" s="110">
        <v>621</v>
      </c>
      <c r="L56" s="226">
        <v>0</v>
      </c>
      <c r="M56" s="228">
        <v>0</v>
      </c>
      <c r="N56" s="229"/>
      <c r="O56" s="227" t="e">
        <f t="shared" si="16"/>
        <v>#DIV/0!</v>
      </c>
      <c r="P56" s="227" t="e">
        <f t="shared" si="17"/>
        <v>#DIV/0!</v>
      </c>
      <c r="Q56" s="8"/>
    </row>
    <row r="57" spans="1:18" ht="28.5" customHeight="1" x14ac:dyDescent="0.25">
      <c r="A57" s="309">
        <v>16</v>
      </c>
      <c r="B57" s="309" t="s">
        <v>281</v>
      </c>
      <c r="C57" s="309" t="s">
        <v>25</v>
      </c>
      <c r="D57" s="309" t="s">
        <v>26</v>
      </c>
      <c r="E57" s="310" t="s">
        <v>194</v>
      </c>
      <c r="F57" s="282" t="s">
        <v>321</v>
      </c>
      <c r="G57" s="110">
        <v>844</v>
      </c>
      <c r="H57" s="58" t="s">
        <v>22</v>
      </c>
      <c r="I57" s="58" t="s">
        <v>24</v>
      </c>
      <c r="J57" s="110">
        <v>1630100000</v>
      </c>
      <c r="K57" s="110"/>
      <c r="L57" s="226">
        <f>L58+L59+L60</f>
        <v>9457.1</v>
      </c>
      <c r="M57" s="226">
        <f>M58+M59+M60</f>
        <v>9016.7999999999993</v>
      </c>
      <c r="N57" s="226">
        <f>N58+N59+N60</f>
        <v>9016.7999999999993</v>
      </c>
      <c r="O57" s="110">
        <f t="shared" si="16"/>
        <v>95.3</v>
      </c>
      <c r="P57" s="110">
        <f t="shared" si="17"/>
        <v>100</v>
      </c>
      <c r="Q57" s="8"/>
    </row>
    <row r="58" spans="1:18" ht="32.25" customHeight="1" x14ac:dyDescent="0.25">
      <c r="A58" s="309"/>
      <c r="B58" s="309"/>
      <c r="C58" s="309"/>
      <c r="D58" s="309"/>
      <c r="E58" s="310"/>
      <c r="F58" s="283"/>
      <c r="G58" s="110">
        <v>844</v>
      </c>
      <c r="H58" s="58" t="s">
        <v>22</v>
      </c>
      <c r="I58" s="58" t="s">
        <v>24</v>
      </c>
      <c r="J58" s="110">
        <v>1630101290</v>
      </c>
      <c r="K58" s="110">
        <v>240</v>
      </c>
      <c r="L58" s="226">
        <v>0</v>
      </c>
      <c r="M58" s="226">
        <v>0</v>
      </c>
      <c r="N58" s="78"/>
      <c r="O58" s="227" t="e">
        <f t="shared" si="16"/>
        <v>#DIV/0!</v>
      </c>
      <c r="P58" s="227" t="e">
        <f t="shared" si="17"/>
        <v>#DIV/0!</v>
      </c>
      <c r="Q58" s="8"/>
    </row>
    <row r="59" spans="1:18" ht="32.25" customHeight="1" x14ac:dyDescent="0.25">
      <c r="A59" s="309"/>
      <c r="B59" s="309"/>
      <c r="C59" s="309"/>
      <c r="D59" s="309"/>
      <c r="E59" s="310"/>
      <c r="F59" s="283"/>
      <c r="G59" s="110">
        <v>844</v>
      </c>
      <c r="H59" s="58" t="s">
        <v>22</v>
      </c>
      <c r="I59" s="58" t="s">
        <v>24</v>
      </c>
      <c r="J59" s="110">
        <v>1630151290</v>
      </c>
      <c r="K59" s="110">
        <v>621</v>
      </c>
      <c r="L59" s="226">
        <f>9424.1-67</f>
        <v>9357.1</v>
      </c>
      <c r="M59" s="226">
        <v>8916.7999999999993</v>
      </c>
      <c r="N59" s="78">
        <v>8916.7999999999993</v>
      </c>
      <c r="O59" s="227">
        <f t="shared" si="16"/>
        <v>95.3</v>
      </c>
      <c r="P59" s="227">
        <f t="shared" si="17"/>
        <v>100</v>
      </c>
      <c r="Q59" s="8"/>
    </row>
    <row r="60" spans="1:18" ht="32.25" customHeight="1" x14ac:dyDescent="0.25">
      <c r="A60" s="309"/>
      <c r="B60" s="309"/>
      <c r="C60" s="309"/>
      <c r="D60" s="309"/>
      <c r="E60" s="310"/>
      <c r="F60" s="283"/>
      <c r="G60" s="110">
        <v>844</v>
      </c>
      <c r="H60" s="58" t="s">
        <v>22</v>
      </c>
      <c r="I60" s="58" t="s">
        <v>24</v>
      </c>
      <c r="J60" s="110">
        <v>1630106770</v>
      </c>
      <c r="K60" s="110">
        <v>621</v>
      </c>
      <c r="L60" s="226">
        <v>100</v>
      </c>
      <c r="M60" s="267">
        <v>100</v>
      </c>
      <c r="N60" s="229">
        <v>100</v>
      </c>
      <c r="O60" s="110">
        <f t="shared" si="16"/>
        <v>100</v>
      </c>
      <c r="P60" s="110">
        <f t="shared" si="17"/>
        <v>100</v>
      </c>
      <c r="Q60" s="8"/>
    </row>
    <row r="61" spans="1:18" ht="27" customHeight="1" x14ac:dyDescent="0.25">
      <c r="A61" s="277">
        <v>16</v>
      </c>
      <c r="B61" s="277" t="s">
        <v>282</v>
      </c>
      <c r="C61" s="277"/>
      <c r="D61" s="277"/>
      <c r="E61" s="307" t="s">
        <v>34</v>
      </c>
      <c r="F61" s="9" t="s">
        <v>2</v>
      </c>
      <c r="G61" s="110"/>
      <c r="H61" s="58"/>
      <c r="I61" s="58"/>
      <c r="J61" s="218"/>
      <c r="K61" s="218"/>
      <c r="L61" s="223">
        <f>L62</f>
        <v>204140.9</v>
      </c>
      <c r="M61" s="224">
        <f>M62</f>
        <v>215844.40000000002</v>
      </c>
      <c r="N61" s="265">
        <f>N62</f>
        <v>214636.40000000002</v>
      </c>
      <c r="O61" s="218">
        <f t="shared" si="16"/>
        <v>105.1</v>
      </c>
      <c r="P61" s="218">
        <f t="shared" si="17"/>
        <v>99.4</v>
      </c>
      <c r="Q61">
        <v>215844.4</v>
      </c>
      <c r="R61">
        <v>214636.3</v>
      </c>
    </row>
    <row r="62" spans="1:18" x14ac:dyDescent="0.25">
      <c r="A62" s="277"/>
      <c r="B62" s="277"/>
      <c r="C62" s="277"/>
      <c r="D62" s="277"/>
      <c r="E62" s="307"/>
      <c r="F62" s="99" t="s">
        <v>321</v>
      </c>
      <c r="G62" s="218">
        <v>844</v>
      </c>
      <c r="H62" s="225" t="s">
        <v>22</v>
      </c>
      <c r="I62" s="225" t="s">
        <v>24</v>
      </c>
      <c r="J62" s="218"/>
      <c r="K62" s="218"/>
      <c r="L62" s="223">
        <f>L63+L65+L86+L88</f>
        <v>204140.9</v>
      </c>
      <c r="M62" s="224">
        <f>M63+M65+M86</f>
        <v>215844.40000000002</v>
      </c>
      <c r="N62" s="224">
        <f>N63+N65+N86</f>
        <v>214636.40000000002</v>
      </c>
      <c r="O62" s="218">
        <f>O63+O65+O86</f>
        <v>697.5</v>
      </c>
      <c r="P62" s="218">
        <f t="shared" si="17"/>
        <v>99.4</v>
      </c>
    </row>
    <row r="63" spans="1:18" ht="39" customHeight="1" x14ac:dyDescent="0.25">
      <c r="A63" s="95">
        <v>16</v>
      </c>
      <c r="B63" s="95" t="s">
        <v>282</v>
      </c>
      <c r="C63" s="95" t="s">
        <v>26</v>
      </c>
      <c r="D63" s="95"/>
      <c r="E63" s="94" t="s">
        <v>146</v>
      </c>
      <c r="F63" s="94" t="s">
        <v>321</v>
      </c>
      <c r="G63" s="110">
        <v>844</v>
      </c>
      <c r="H63" s="58" t="s">
        <v>22</v>
      </c>
      <c r="I63" s="58" t="s">
        <v>24</v>
      </c>
      <c r="J63" s="110">
        <v>1640200000</v>
      </c>
      <c r="K63" s="110">
        <v>240</v>
      </c>
      <c r="L63" s="226">
        <f>L64</f>
        <v>285.7</v>
      </c>
      <c r="M63" s="242">
        <f>M64</f>
        <v>285.7</v>
      </c>
      <c r="N63" s="241">
        <f>N64</f>
        <v>285.7</v>
      </c>
      <c r="O63" s="110">
        <f>ROUND(N63/L63*100,1)</f>
        <v>100</v>
      </c>
      <c r="P63" s="110">
        <f t="shared" si="17"/>
        <v>100</v>
      </c>
    </row>
    <row r="64" spans="1:18" ht="61.5" customHeight="1" x14ac:dyDescent="0.25">
      <c r="A64" s="95">
        <v>16</v>
      </c>
      <c r="B64" s="95" t="s">
        <v>282</v>
      </c>
      <c r="C64" s="95" t="s">
        <v>26</v>
      </c>
      <c r="D64" s="95" t="s">
        <v>25</v>
      </c>
      <c r="E64" s="94" t="s">
        <v>147</v>
      </c>
      <c r="F64" s="94" t="s">
        <v>321</v>
      </c>
      <c r="G64" s="110">
        <v>844</v>
      </c>
      <c r="H64" s="58" t="s">
        <v>22</v>
      </c>
      <c r="I64" s="58" t="s">
        <v>24</v>
      </c>
      <c r="J64" s="110">
        <v>1640251290</v>
      </c>
      <c r="K64" s="110">
        <v>240</v>
      </c>
      <c r="L64" s="236">
        <f>178.6+107.1</f>
        <v>285.7</v>
      </c>
      <c r="M64" s="242">
        <v>285.7</v>
      </c>
      <c r="N64" s="229">
        <v>285.7</v>
      </c>
      <c r="O64" s="110">
        <f>ROUND(N64/L64*100,1)</f>
        <v>100</v>
      </c>
      <c r="P64" s="110">
        <f t="shared" si="17"/>
        <v>100</v>
      </c>
    </row>
    <row r="65" spans="1:18" ht="37.5" customHeight="1" x14ac:dyDescent="0.25">
      <c r="A65" s="95">
        <v>16</v>
      </c>
      <c r="B65" s="95" t="s">
        <v>282</v>
      </c>
      <c r="C65" s="95" t="s">
        <v>27</v>
      </c>
      <c r="D65" s="95"/>
      <c r="E65" s="94" t="s">
        <v>195</v>
      </c>
      <c r="F65" s="94" t="s">
        <v>321</v>
      </c>
      <c r="G65" s="110">
        <v>844</v>
      </c>
      <c r="H65" s="58" t="s">
        <v>22</v>
      </c>
      <c r="I65" s="58" t="s">
        <v>24</v>
      </c>
      <c r="J65" s="110">
        <v>1640300000</v>
      </c>
      <c r="K65" s="110"/>
      <c r="L65" s="226">
        <f>L66+L73</f>
        <v>202678.19999999998</v>
      </c>
      <c r="M65" s="242">
        <v>209736.7</v>
      </c>
      <c r="N65" s="226">
        <f>N66+N73</f>
        <v>208528.7</v>
      </c>
      <c r="O65" s="110">
        <f>ROUND(N65/L65*100,1)</f>
        <v>102.9</v>
      </c>
      <c r="P65" s="110">
        <f t="shared" si="17"/>
        <v>99.4</v>
      </c>
      <c r="Q65">
        <v>209736.7</v>
      </c>
    </row>
    <row r="66" spans="1:18" ht="51.75" customHeight="1" x14ac:dyDescent="0.25">
      <c r="A66" s="297">
        <v>16</v>
      </c>
      <c r="B66" s="297" t="s">
        <v>282</v>
      </c>
      <c r="C66" s="297" t="s">
        <v>27</v>
      </c>
      <c r="D66" s="297" t="s">
        <v>25</v>
      </c>
      <c r="E66" s="308" t="s">
        <v>320</v>
      </c>
      <c r="F66" s="278" t="s">
        <v>321</v>
      </c>
      <c r="G66" s="219">
        <v>844</v>
      </c>
      <c r="H66" s="237" t="s">
        <v>22</v>
      </c>
      <c r="I66" s="237" t="s">
        <v>24</v>
      </c>
      <c r="J66" s="110">
        <v>1640300000</v>
      </c>
      <c r="K66" s="110"/>
      <c r="L66" s="226">
        <f>L67+L71</f>
        <v>42735.399999999994</v>
      </c>
      <c r="M66" s="267">
        <f>M67+M71</f>
        <v>31807.7</v>
      </c>
      <c r="N66" s="229">
        <f>N67+N71</f>
        <v>31807.7</v>
      </c>
      <c r="O66" s="110">
        <f>ROUND(N66/L66*100,1)</f>
        <v>74.400000000000006</v>
      </c>
      <c r="P66" s="110">
        <f t="shared" si="17"/>
        <v>100</v>
      </c>
      <c r="Q66" s="74"/>
      <c r="R66" s="74"/>
    </row>
    <row r="67" spans="1:18" x14ac:dyDescent="0.25">
      <c r="A67" s="297"/>
      <c r="B67" s="297"/>
      <c r="C67" s="297"/>
      <c r="D67" s="297"/>
      <c r="E67" s="308"/>
      <c r="F67" s="278"/>
      <c r="G67" s="303">
        <v>844</v>
      </c>
      <c r="H67" s="288" t="s">
        <v>22</v>
      </c>
      <c r="I67" s="288" t="s">
        <v>24</v>
      </c>
      <c r="J67" s="288" t="s">
        <v>198</v>
      </c>
      <c r="K67" s="238">
        <v>120</v>
      </c>
      <c r="L67" s="290">
        <v>11679.8</v>
      </c>
      <c r="M67" s="292">
        <v>0</v>
      </c>
      <c r="N67" s="292">
        <v>0</v>
      </c>
      <c r="O67" s="286">
        <f>ROUND(N67/L67*100,1)</f>
        <v>0</v>
      </c>
      <c r="P67" s="286" t="e">
        <f t="shared" si="17"/>
        <v>#DIV/0!</v>
      </c>
    </row>
    <row r="68" spans="1:18" x14ac:dyDescent="0.25">
      <c r="A68" s="297"/>
      <c r="B68" s="297"/>
      <c r="C68" s="297"/>
      <c r="D68" s="297"/>
      <c r="E68" s="308"/>
      <c r="F68" s="278"/>
      <c r="G68" s="304"/>
      <c r="H68" s="305"/>
      <c r="I68" s="305"/>
      <c r="J68" s="305"/>
      <c r="K68" s="238">
        <v>240</v>
      </c>
      <c r="L68" s="306"/>
      <c r="M68" s="294"/>
      <c r="N68" s="294"/>
      <c r="O68" s="295"/>
      <c r="P68" s="295"/>
    </row>
    <row r="69" spans="1:18" ht="13.5" customHeight="1" x14ac:dyDescent="0.25">
      <c r="A69" s="297"/>
      <c r="B69" s="297"/>
      <c r="C69" s="297"/>
      <c r="D69" s="297"/>
      <c r="E69" s="308"/>
      <c r="F69" s="278"/>
      <c r="G69" s="304"/>
      <c r="H69" s="305"/>
      <c r="I69" s="305"/>
      <c r="J69" s="305"/>
      <c r="K69" s="238">
        <v>830</v>
      </c>
      <c r="L69" s="306"/>
      <c r="M69" s="294"/>
      <c r="N69" s="294"/>
      <c r="O69" s="295"/>
      <c r="P69" s="295"/>
    </row>
    <row r="70" spans="1:18" x14ac:dyDescent="0.25">
      <c r="A70" s="297"/>
      <c r="B70" s="297"/>
      <c r="C70" s="297"/>
      <c r="D70" s="297"/>
      <c r="E70" s="308"/>
      <c r="F70" s="278"/>
      <c r="G70" s="304"/>
      <c r="H70" s="305"/>
      <c r="I70" s="305"/>
      <c r="J70" s="305"/>
      <c r="K70" s="238">
        <v>850</v>
      </c>
      <c r="L70" s="306"/>
      <c r="M70" s="294"/>
      <c r="N70" s="294"/>
      <c r="O70" s="295"/>
      <c r="P70" s="295"/>
    </row>
    <row r="71" spans="1:18" x14ac:dyDescent="0.25">
      <c r="A71" s="297"/>
      <c r="B71" s="297"/>
      <c r="C71" s="297"/>
      <c r="D71" s="297"/>
      <c r="E71" s="308"/>
      <c r="F71" s="278"/>
      <c r="G71" s="296">
        <v>844</v>
      </c>
      <c r="H71" s="299" t="s">
        <v>22</v>
      </c>
      <c r="I71" s="299" t="s">
        <v>24</v>
      </c>
      <c r="J71" s="296">
        <v>1640351290</v>
      </c>
      <c r="K71" s="220">
        <v>120</v>
      </c>
      <c r="L71" s="300">
        <v>31055.599999999999</v>
      </c>
      <c r="M71" s="301">
        <v>31807.7</v>
      </c>
      <c r="N71" s="302">
        <v>31807.7</v>
      </c>
      <c r="O71" s="286">
        <f>ROUND(N71/L71*100,1)</f>
        <v>102.4</v>
      </c>
      <c r="P71" s="286">
        <f>ROUND(N71/M71*100,1)</f>
        <v>100</v>
      </c>
    </row>
    <row r="72" spans="1:18" x14ac:dyDescent="0.25">
      <c r="A72" s="297"/>
      <c r="B72" s="297"/>
      <c r="C72" s="297"/>
      <c r="D72" s="297"/>
      <c r="E72" s="308"/>
      <c r="F72" s="278"/>
      <c r="G72" s="296"/>
      <c r="H72" s="299"/>
      <c r="I72" s="299"/>
      <c r="J72" s="296"/>
      <c r="K72" s="221">
        <v>240</v>
      </c>
      <c r="L72" s="300"/>
      <c r="M72" s="301"/>
      <c r="N72" s="302"/>
      <c r="O72" s="295"/>
      <c r="P72" s="295"/>
    </row>
    <row r="73" spans="1:18" ht="23.25" customHeight="1" x14ac:dyDescent="0.25">
      <c r="A73" s="297">
        <v>16</v>
      </c>
      <c r="B73" s="297" t="s">
        <v>282</v>
      </c>
      <c r="C73" s="297" t="s">
        <v>27</v>
      </c>
      <c r="D73" s="297" t="s">
        <v>26</v>
      </c>
      <c r="E73" s="298" t="s">
        <v>322</v>
      </c>
      <c r="F73" s="278" t="s">
        <v>321</v>
      </c>
      <c r="G73" s="220">
        <v>844</v>
      </c>
      <c r="H73" s="237" t="s">
        <v>22</v>
      </c>
      <c r="I73" s="237" t="s">
        <v>24</v>
      </c>
      <c r="J73" s="110">
        <v>1640300000</v>
      </c>
      <c r="K73" s="110"/>
      <c r="L73" s="226">
        <f>L74+L79+L76</f>
        <v>159942.79999999999</v>
      </c>
      <c r="M73" s="242">
        <f>M74+M79+M76</f>
        <v>177928.90000000002</v>
      </c>
      <c r="N73" s="78">
        <f>N74+N79+N76</f>
        <v>176721</v>
      </c>
      <c r="O73" s="110">
        <f>ROUND(N73/L73*100,1)</f>
        <v>110.5</v>
      </c>
      <c r="P73" s="110">
        <f>ROUND(N73/M73*100,1)</f>
        <v>99.3</v>
      </c>
    </row>
    <row r="74" spans="1:18" x14ac:dyDescent="0.25">
      <c r="A74" s="297"/>
      <c r="B74" s="297"/>
      <c r="C74" s="297"/>
      <c r="D74" s="297"/>
      <c r="E74" s="298"/>
      <c r="F74" s="278"/>
      <c r="G74" s="296">
        <v>844</v>
      </c>
      <c r="H74" s="299" t="s">
        <v>22</v>
      </c>
      <c r="I74" s="299" t="s">
        <v>24</v>
      </c>
      <c r="J74" s="286">
        <v>1640306770</v>
      </c>
      <c r="K74" s="220">
        <v>240</v>
      </c>
      <c r="L74" s="300">
        <v>3634.8</v>
      </c>
      <c r="M74" s="301">
        <v>19579.7</v>
      </c>
      <c r="N74" s="302">
        <f>18385.2</f>
        <v>18385.2</v>
      </c>
      <c r="O74" s="286">
        <f>ROUND(N74/L74*100,1)</f>
        <v>505.8</v>
      </c>
      <c r="P74" s="286">
        <f>ROUND(N74/M74*100,1)</f>
        <v>93.9</v>
      </c>
    </row>
    <row r="75" spans="1:18" x14ac:dyDescent="0.25">
      <c r="A75" s="297"/>
      <c r="B75" s="297"/>
      <c r="C75" s="297"/>
      <c r="D75" s="297"/>
      <c r="E75" s="298"/>
      <c r="F75" s="278"/>
      <c r="G75" s="296"/>
      <c r="H75" s="299"/>
      <c r="I75" s="299"/>
      <c r="J75" s="295"/>
      <c r="K75" s="221">
        <v>850</v>
      </c>
      <c r="L75" s="300"/>
      <c r="M75" s="301"/>
      <c r="N75" s="302"/>
      <c r="O75" s="295"/>
      <c r="P75" s="295"/>
    </row>
    <row r="76" spans="1:18" x14ac:dyDescent="0.25">
      <c r="A76" s="297"/>
      <c r="B76" s="297"/>
      <c r="C76" s="297"/>
      <c r="D76" s="297"/>
      <c r="E76" s="298"/>
      <c r="F76" s="278"/>
      <c r="G76" s="296">
        <v>844</v>
      </c>
      <c r="H76" s="299" t="s">
        <v>22</v>
      </c>
      <c r="I76" s="299" t="s">
        <v>24</v>
      </c>
      <c r="J76" s="296">
        <v>1640305420</v>
      </c>
      <c r="K76" s="221">
        <v>110</v>
      </c>
      <c r="L76" s="300">
        <v>7922.1</v>
      </c>
      <c r="M76" s="301">
        <f>6225.5+1940.2</f>
        <v>8165.7</v>
      </c>
      <c r="N76" s="302">
        <v>8154.4</v>
      </c>
      <c r="O76" s="286">
        <f>ROUND(N76/L76*100,1)</f>
        <v>102.9</v>
      </c>
      <c r="P76" s="286">
        <f>ROUND(N76/M76*100,1)</f>
        <v>99.9</v>
      </c>
    </row>
    <row r="77" spans="1:18" x14ac:dyDescent="0.25">
      <c r="A77" s="297"/>
      <c r="B77" s="297"/>
      <c r="C77" s="297"/>
      <c r="D77" s="297"/>
      <c r="E77" s="298"/>
      <c r="F77" s="278"/>
      <c r="G77" s="296"/>
      <c r="H77" s="299"/>
      <c r="I77" s="299"/>
      <c r="J77" s="296"/>
      <c r="K77" s="221">
        <v>240</v>
      </c>
      <c r="L77" s="300"/>
      <c r="M77" s="301"/>
      <c r="N77" s="302"/>
      <c r="O77" s="295"/>
      <c r="P77" s="295"/>
    </row>
    <row r="78" spans="1:18" x14ac:dyDescent="0.25">
      <c r="A78" s="297"/>
      <c r="B78" s="297"/>
      <c r="C78" s="297"/>
      <c r="D78" s="297"/>
      <c r="E78" s="298"/>
      <c r="F78" s="278"/>
      <c r="G78" s="296"/>
      <c r="H78" s="299"/>
      <c r="I78" s="299"/>
      <c r="J78" s="296"/>
      <c r="K78" s="222">
        <v>850</v>
      </c>
      <c r="L78" s="300"/>
      <c r="M78" s="301"/>
      <c r="N78" s="302"/>
      <c r="O78" s="295"/>
      <c r="P78" s="295"/>
    </row>
    <row r="79" spans="1:18" x14ac:dyDescent="0.25">
      <c r="A79" s="297"/>
      <c r="B79" s="297"/>
      <c r="C79" s="297"/>
      <c r="D79" s="297"/>
      <c r="E79" s="298"/>
      <c r="F79" s="278"/>
      <c r="G79" s="296">
        <v>844</v>
      </c>
      <c r="H79" s="299" t="s">
        <v>22</v>
      </c>
      <c r="I79" s="299" t="s">
        <v>24</v>
      </c>
      <c r="J79" s="220">
        <v>1640351290</v>
      </c>
      <c r="K79" s="220">
        <v>110</v>
      </c>
      <c r="L79" s="300">
        <v>148385.9</v>
      </c>
      <c r="M79" s="301">
        <v>150183.5</v>
      </c>
      <c r="N79" s="302">
        <v>150181.4</v>
      </c>
      <c r="O79" s="286">
        <f>ROUND(N79/L79*100,1)</f>
        <v>101.2</v>
      </c>
      <c r="P79" s="286">
        <f>ROUND(N79/M79*100,1)</f>
        <v>100</v>
      </c>
    </row>
    <row r="80" spans="1:18" ht="15" customHeight="1" x14ac:dyDescent="0.25">
      <c r="A80" s="297"/>
      <c r="B80" s="297"/>
      <c r="C80" s="297"/>
      <c r="D80" s="297"/>
      <c r="E80" s="298"/>
      <c r="F80" s="278"/>
      <c r="G80" s="296"/>
      <c r="H80" s="299"/>
      <c r="I80" s="299"/>
      <c r="J80" s="222"/>
      <c r="K80" s="221">
        <v>240</v>
      </c>
      <c r="L80" s="300"/>
      <c r="M80" s="301"/>
      <c r="N80" s="302"/>
      <c r="O80" s="295"/>
      <c r="P80" s="295"/>
    </row>
    <row r="81" spans="1:16" ht="23.25" customHeight="1" x14ac:dyDescent="0.25">
      <c r="A81" s="279" t="s">
        <v>144</v>
      </c>
      <c r="B81" s="279" t="s">
        <v>282</v>
      </c>
      <c r="C81" s="279" t="s">
        <v>27</v>
      </c>
      <c r="D81" s="279" t="s">
        <v>28</v>
      </c>
      <c r="E81" s="282" t="s">
        <v>323</v>
      </c>
      <c r="F81" s="282" t="s">
        <v>321</v>
      </c>
      <c r="G81" s="220">
        <v>844</v>
      </c>
      <c r="H81" s="237" t="s">
        <v>22</v>
      </c>
      <c r="I81" s="237" t="s">
        <v>24</v>
      </c>
      <c r="J81" s="110">
        <v>1640300000</v>
      </c>
      <c r="K81" s="110"/>
      <c r="L81" s="226">
        <f>L82+L84+L83+L85</f>
        <v>0</v>
      </c>
      <c r="M81" s="242">
        <f>M82+M84+M83</f>
        <v>0</v>
      </c>
      <c r="N81" s="78">
        <v>0</v>
      </c>
      <c r="O81" s="227" t="e">
        <f>ROUND(N81/L81*100,1)</f>
        <v>#DIV/0!</v>
      </c>
      <c r="P81" s="227" t="e">
        <f>ROUND(N81/M81*100,1)</f>
        <v>#DIV/0!</v>
      </c>
    </row>
    <row r="82" spans="1:16" ht="15" customHeight="1" x14ac:dyDescent="0.25">
      <c r="A82" s="280"/>
      <c r="B82" s="280"/>
      <c r="C82" s="280"/>
      <c r="D82" s="280"/>
      <c r="E82" s="283"/>
      <c r="F82" s="283"/>
      <c r="G82" s="110">
        <v>844</v>
      </c>
      <c r="H82" s="58" t="s">
        <v>22</v>
      </c>
      <c r="I82" s="58" t="s">
        <v>24</v>
      </c>
      <c r="J82" s="220">
        <v>1640306770</v>
      </c>
      <c r="K82" s="220">
        <v>240</v>
      </c>
      <c r="L82" s="226">
        <v>0</v>
      </c>
      <c r="M82" s="242">
        <v>0</v>
      </c>
      <c r="N82" s="229">
        <v>0</v>
      </c>
      <c r="O82" s="239" t="e">
        <f>ROUND(N82/L82*100,1)</f>
        <v>#DIV/0!</v>
      </c>
      <c r="P82" s="239" t="e">
        <f>ROUND(N82/M82*100,1)</f>
        <v>#DIV/0!</v>
      </c>
    </row>
    <row r="83" spans="1:16" ht="15" customHeight="1" x14ac:dyDescent="0.25">
      <c r="A83" s="280"/>
      <c r="B83" s="280"/>
      <c r="C83" s="280"/>
      <c r="D83" s="280"/>
      <c r="E83" s="283"/>
      <c r="F83" s="283"/>
      <c r="G83" s="110">
        <v>844</v>
      </c>
      <c r="H83" s="58" t="s">
        <v>22</v>
      </c>
      <c r="I83" s="58" t="s">
        <v>24</v>
      </c>
      <c r="J83" s="110">
        <v>1640305420</v>
      </c>
      <c r="K83" s="221">
        <v>240</v>
      </c>
      <c r="L83" s="226">
        <v>0</v>
      </c>
      <c r="M83" s="242">
        <v>0</v>
      </c>
      <c r="N83" s="229">
        <v>0</v>
      </c>
      <c r="O83" s="239" t="e">
        <f>ROUND(N83/L83*100,1)</f>
        <v>#DIV/0!</v>
      </c>
      <c r="P83" s="239" t="e">
        <f>ROUND(N83/M83*100,1)</f>
        <v>#DIV/0!</v>
      </c>
    </row>
    <row r="84" spans="1:16" ht="15" customHeight="1" x14ac:dyDescent="0.25">
      <c r="A84" s="280"/>
      <c r="B84" s="280"/>
      <c r="C84" s="280"/>
      <c r="D84" s="280"/>
      <c r="E84" s="283"/>
      <c r="F84" s="283"/>
      <c r="G84" s="110">
        <v>844</v>
      </c>
      <c r="H84" s="58" t="s">
        <v>22</v>
      </c>
      <c r="I84" s="58" t="s">
        <v>24</v>
      </c>
      <c r="J84" s="110">
        <v>1640300030</v>
      </c>
      <c r="K84" s="220">
        <v>240</v>
      </c>
      <c r="L84" s="226">
        <v>0</v>
      </c>
      <c r="M84" s="242">
        <v>0</v>
      </c>
      <c r="N84" s="229">
        <v>0</v>
      </c>
      <c r="O84" s="239" t="e">
        <f>ROUND(N84/L84*100,1)</f>
        <v>#DIV/0!</v>
      </c>
      <c r="P84" s="239" t="e">
        <f>ROUND(N84/M84*100,1)</f>
        <v>#DIV/0!</v>
      </c>
    </row>
    <row r="85" spans="1:16" ht="54" customHeight="1" x14ac:dyDescent="0.25">
      <c r="A85" s="281"/>
      <c r="B85" s="281"/>
      <c r="C85" s="281"/>
      <c r="D85" s="281"/>
      <c r="E85" s="284"/>
      <c r="F85" s="284"/>
      <c r="G85" s="110">
        <v>844</v>
      </c>
      <c r="H85" s="58" t="s">
        <v>22</v>
      </c>
      <c r="I85" s="58" t="s">
        <v>24</v>
      </c>
      <c r="J85" s="110">
        <v>1640351290</v>
      </c>
      <c r="K85" s="110">
        <v>240</v>
      </c>
      <c r="L85" s="226">
        <v>0</v>
      </c>
      <c r="M85" s="242"/>
      <c r="N85" s="229">
        <v>0</v>
      </c>
      <c r="O85" s="227" t="e">
        <f>ROUND(N85/L85*100,1)</f>
        <v>#DIV/0!</v>
      </c>
      <c r="P85" s="240"/>
    </row>
    <row r="86" spans="1:16" ht="27" customHeight="1" x14ac:dyDescent="0.25">
      <c r="A86" s="279">
        <v>16</v>
      </c>
      <c r="B86" s="279" t="s">
        <v>282</v>
      </c>
      <c r="C86" s="279" t="s">
        <v>22</v>
      </c>
      <c r="D86" s="279"/>
      <c r="E86" s="282" t="s">
        <v>196</v>
      </c>
      <c r="F86" s="282" t="s">
        <v>321</v>
      </c>
      <c r="G86" s="286">
        <v>844</v>
      </c>
      <c r="H86" s="288" t="s">
        <v>22</v>
      </c>
      <c r="I86" s="288" t="s">
        <v>24</v>
      </c>
      <c r="J86" s="286">
        <v>1640400000</v>
      </c>
      <c r="K86" s="110">
        <v>622</v>
      </c>
      <c r="L86" s="290">
        <v>1177</v>
      </c>
      <c r="M86" s="292">
        <f>1823.2+3998.8</f>
        <v>5822</v>
      </c>
      <c r="N86" s="292">
        <f>3998.8+1823.2</f>
        <v>5822</v>
      </c>
      <c r="O86" s="286">
        <f t="shared" ref="O86" si="18">ROUND(N86/L86*100,1)</f>
        <v>494.6</v>
      </c>
      <c r="P86" s="286">
        <f t="shared" ref="P86" si="19">ROUND(N86/M86*100,1)</f>
        <v>100</v>
      </c>
    </row>
    <row r="87" spans="1:16" ht="27" customHeight="1" x14ac:dyDescent="0.25">
      <c r="A87" s="281"/>
      <c r="B87" s="281"/>
      <c r="C87" s="281"/>
      <c r="D87" s="281"/>
      <c r="E87" s="284"/>
      <c r="F87" s="284"/>
      <c r="G87" s="287"/>
      <c r="H87" s="289"/>
      <c r="I87" s="289"/>
      <c r="J87" s="287"/>
      <c r="K87" s="110">
        <v>850</v>
      </c>
      <c r="L87" s="291"/>
      <c r="M87" s="293"/>
      <c r="N87" s="293"/>
      <c r="O87" s="287"/>
      <c r="P87" s="287"/>
    </row>
    <row r="88" spans="1:16" ht="50.25" customHeight="1" x14ac:dyDescent="0.25">
      <c r="A88" s="95">
        <v>16</v>
      </c>
      <c r="B88" s="95" t="s">
        <v>282</v>
      </c>
      <c r="C88" s="95" t="s">
        <v>23</v>
      </c>
      <c r="D88" s="95"/>
      <c r="E88" s="94" t="s">
        <v>283</v>
      </c>
      <c r="F88" s="94" t="s">
        <v>321</v>
      </c>
      <c r="G88" s="110"/>
      <c r="H88" s="58"/>
      <c r="I88" s="58"/>
      <c r="J88" s="110"/>
      <c r="K88" s="110">
        <v>240</v>
      </c>
      <c r="L88" s="226">
        <v>0</v>
      </c>
      <c r="M88" s="228"/>
      <c r="N88" s="229"/>
      <c r="O88" s="110"/>
      <c r="P88" s="110"/>
    </row>
    <row r="89" spans="1:16" ht="15.75" x14ac:dyDescent="0.25">
      <c r="A89" s="3"/>
      <c r="M89" s="245">
        <f>M25+M42+M60+M74+M76+M86</f>
        <v>59617.2</v>
      </c>
      <c r="N89" s="245">
        <f>N25+N42+N60+N74+N76+N86</f>
        <v>58411.4</v>
      </c>
    </row>
    <row r="90" spans="1:16" ht="19.5" customHeight="1" x14ac:dyDescent="0.25">
      <c r="A90" s="3"/>
      <c r="M90" s="245">
        <f>M26+M27+M37+M41+M46+M55+M59+M64+M71+M79</f>
        <v>246894</v>
      </c>
      <c r="N90" s="245">
        <f>N26+N27+N37+N41+N46+N55+N59+N64+N71+N79</f>
        <v>246891.9</v>
      </c>
    </row>
    <row r="91" spans="1:16" ht="10.5" customHeight="1" x14ac:dyDescent="0.25">
      <c r="A91" s="3"/>
    </row>
    <row r="92" spans="1:16" ht="18.75" x14ac:dyDescent="0.3">
      <c r="A92" s="3"/>
      <c r="E92" s="112" t="s">
        <v>315</v>
      </c>
      <c r="F92" s="112"/>
      <c r="G92" s="112"/>
      <c r="H92" s="112"/>
      <c r="I92" s="285"/>
      <c r="J92" s="285"/>
      <c r="K92" s="285"/>
      <c r="L92" s="285" t="s">
        <v>284</v>
      </c>
      <c r="M92" s="285"/>
      <c r="N92" s="285"/>
    </row>
  </sheetData>
  <autoFilter ref="A13:Q88"/>
  <mergeCells count="173">
    <mergeCell ref="A11:D12"/>
    <mergeCell ref="E11:E13"/>
    <mergeCell ref="F11:F13"/>
    <mergeCell ref="G11:K12"/>
    <mergeCell ref="L11:N12"/>
    <mergeCell ref="O11:P12"/>
    <mergeCell ref="A2:P3"/>
    <mergeCell ref="G4:K4"/>
    <mergeCell ref="A6:E6"/>
    <mergeCell ref="F6:L6"/>
    <mergeCell ref="A8:E8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8:A21"/>
    <mergeCell ref="B18:B21"/>
    <mergeCell ref="C18:C21"/>
    <mergeCell ref="D18:D21"/>
    <mergeCell ref="E18:E21"/>
    <mergeCell ref="F18:F21"/>
    <mergeCell ref="A22:A23"/>
    <mergeCell ref="B22:B23"/>
    <mergeCell ref="C22:C23"/>
    <mergeCell ref="D22:D23"/>
    <mergeCell ref="E22:E23"/>
    <mergeCell ref="F22:F23"/>
    <mergeCell ref="A24:A26"/>
    <mergeCell ref="B24:B26"/>
    <mergeCell ref="C24:C26"/>
    <mergeCell ref="D24:D26"/>
    <mergeCell ref="E24:E26"/>
    <mergeCell ref="F24:F26"/>
    <mergeCell ref="A28:A31"/>
    <mergeCell ref="B28:B31"/>
    <mergeCell ref="C28:C31"/>
    <mergeCell ref="D28:D31"/>
    <mergeCell ref="E28:E31"/>
    <mergeCell ref="F28:F31"/>
    <mergeCell ref="D51:D52"/>
    <mergeCell ref="E51:E52"/>
    <mergeCell ref="A54:A56"/>
    <mergeCell ref="B54:B56"/>
    <mergeCell ref="C54:C56"/>
    <mergeCell ref="D54:D56"/>
    <mergeCell ref="E54:E56"/>
    <mergeCell ref="A33:A34"/>
    <mergeCell ref="B33:B34"/>
    <mergeCell ref="C33:C34"/>
    <mergeCell ref="D33:D34"/>
    <mergeCell ref="E33:E34"/>
    <mergeCell ref="A40:A42"/>
    <mergeCell ref="B40:B42"/>
    <mergeCell ref="C40:C42"/>
    <mergeCell ref="D40:D42"/>
    <mergeCell ref="E40:E42"/>
    <mergeCell ref="D61:D62"/>
    <mergeCell ref="E61:E62"/>
    <mergeCell ref="A66:A72"/>
    <mergeCell ref="B66:B72"/>
    <mergeCell ref="C66:C72"/>
    <mergeCell ref="D66:D72"/>
    <mergeCell ref="E66:E72"/>
    <mergeCell ref="F40:F42"/>
    <mergeCell ref="A37:A39"/>
    <mergeCell ref="B37:B39"/>
    <mergeCell ref="C37:C39"/>
    <mergeCell ref="D37:D39"/>
    <mergeCell ref="E37:E39"/>
    <mergeCell ref="F37:F39"/>
    <mergeCell ref="F54:F56"/>
    <mergeCell ref="A57:A60"/>
    <mergeCell ref="B57:B60"/>
    <mergeCell ref="C57:C60"/>
    <mergeCell ref="D57:D60"/>
    <mergeCell ref="E57:E60"/>
    <mergeCell ref="F57:F60"/>
    <mergeCell ref="A51:A52"/>
    <mergeCell ref="B51:B52"/>
    <mergeCell ref="C51:C52"/>
    <mergeCell ref="O67:O70"/>
    <mergeCell ref="G79:G80"/>
    <mergeCell ref="H79:H80"/>
    <mergeCell ref="I79:I80"/>
    <mergeCell ref="L79:L80"/>
    <mergeCell ref="M79:M80"/>
    <mergeCell ref="N79:N80"/>
    <mergeCell ref="O79:O80"/>
    <mergeCell ref="P67:P70"/>
    <mergeCell ref="G71:G72"/>
    <mergeCell ref="H71:H72"/>
    <mergeCell ref="I71:I72"/>
    <mergeCell ref="J71:J72"/>
    <mergeCell ref="L71:L72"/>
    <mergeCell ref="M71:M72"/>
    <mergeCell ref="G67:G70"/>
    <mergeCell ref="H67:H70"/>
    <mergeCell ref="I67:I70"/>
    <mergeCell ref="J67:J70"/>
    <mergeCell ref="L67:L70"/>
    <mergeCell ref="N71:N72"/>
    <mergeCell ref="O71:O72"/>
    <mergeCell ref="P71:P72"/>
    <mergeCell ref="P74:P75"/>
    <mergeCell ref="E73:E80"/>
    <mergeCell ref="G76:G78"/>
    <mergeCell ref="H76:H78"/>
    <mergeCell ref="I76:I78"/>
    <mergeCell ref="J76:J78"/>
    <mergeCell ref="L76:L78"/>
    <mergeCell ref="M76:M78"/>
    <mergeCell ref="N76:N78"/>
    <mergeCell ref="O76:O78"/>
    <mergeCell ref="H74:H75"/>
    <mergeCell ref="I74:I75"/>
    <mergeCell ref="J74:J75"/>
    <mergeCell ref="L74:L75"/>
    <mergeCell ref="M74:M75"/>
    <mergeCell ref="N74:N75"/>
    <mergeCell ref="B61:B62"/>
    <mergeCell ref="P76:P78"/>
    <mergeCell ref="G74:G75"/>
    <mergeCell ref="O74:O75"/>
    <mergeCell ref="P79:P80"/>
    <mergeCell ref="A86:A87"/>
    <mergeCell ref="B86:B87"/>
    <mergeCell ref="C86:C87"/>
    <mergeCell ref="D86:D87"/>
    <mergeCell ref="E86:E87"/>
    <mergeCell ref="F86:F87"/>
    <mergeCell ref="A81:A85"/>
    <mergeCell ref="B81:B85"/>
    <mergeCell ref="C81:C85"/>
    <mergeCell ref="D81:D85"/>
    <mergeCell ref="E81:E85"/>
    <mergeCell ref="F81:F85"/>
    <mergeCell ref="N86:N87"/>
    <mergeCell ref="O86:O87"/>
    <mergeCell ref="P86:P87"/>
    <mergeCell ref="A73:A80"/>
    <mergeCell ref="B73:B80"/>
    <mergeCell ref="C73:C80"/>
    <mergeCell ref="D73:D80"/>
    <mergeCell ref="C61:C62"/>
    <mergeCell ref="F73:F80"/>
    <mergeCell ref="A45:A47"/>
    <mergeCell ref="B45:B47"/>
    <mergeCell ref="C45:C47"/>
    <mergeCell ref="D45:D47"/>
    <mergeCell ref="E45:E47"/>
    <mergeCell ref="I92:K92"/>
    <mergeCell ref="L92:N92"/>
    <mergeCell ref="G86:G87"/>
    <mergeCell ref="H86:H87"/>
    <mergeCell ref="I86:I87"/>
    <mergeCell ref="J86:J87"/>
    <mergeCell ref="L86:L87"/>
    <mergeCell ref="M86:M87"/>
    <mergeCell ref="A48:A50"/>
    <mergeCell ref="B48:B50"/>
    <mergeCell ref="C48:C50"/>
    <mergeCell ref="D48:D50"/>
    <mergeCell ref="E48:E50"/>
    <mergeCell ref="F66:F72"/>
    <mergeCell ref="M67:M70"/>
    <mergeCell ref="N67:N70"/>
    <mergeCell ref="A61:A62"/>
  </mergeCells>
  <pageMargins left="0.31496062992125984" right="0" top="0.55118110236220474" bottom="0" header="0.31496062992125984" footer="0.31496062992125984"/>
  <pageSetup paperSize="9" scale="80" fitToHeight="5" orientation="landscape" r:id="rId1"/>
  <rowBreaks count="1" manualBreakCount="1">
    <brk id="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0"/>
  <sheetViews>
    <sheetView view="pageBreakPreview" zoomScale="112" zoomScaleSheetLayoutView="112" workbookViewId="0">
      <selection activeCell="D57" sqref="D57"/>
    </sheetView>
  </sheetViews>
  <sheetFormatPr defaultRowHeight="15" x14ac:dyDescent="0.25"/>
  <cols>
    <col min="3" max="3" width="28.5703125" customWidth="1"/>
    <col min="4" max="4" width="29.85546875" customWidth="1"/>
    <col min="5" max="5" width="25.140625" customWidth="1"/>
    <col min="6" max="6" width="25.42578125" customWidth="1"/>
    <col min="7" max="7" width="17.42578125" customWidth="1"/>
  </cols>
  <sheetData>
    <row r="1" spans="1:11" s="13" customFormat="1" x14ac:dyDescent="0.25">
      <c r="G1" s="88" t="s">
        <v>141</v>
      </c>
      <c r="H1" s="88"/>
      <c r="I1" s="88"/>
      <c r="J1" s="88"/>
      <c r="K1" s="88"/>
    </row>
    <row r="2" spans="1:11" s="13" customFormat="1" x14ac:dyDescent="0.25">
      <c r="K2" s="88"/>
    </row>
    <row r="3" spans="1:11" s="13" customFormat="1" ht="20.25" customHeight="1" x14ac:dyDescent="0.3">
      <c r="A3" s="330" t="s">
        <v>134</v>
      </c>
      <c r="B3" s="330"/>
      <c r="C3" s="330"/>
      <c r="D3" s="330"/>
      <c r="E3" s="330"/>
      <c r="F3" s="330"/>
      <c r="G3" s="330"/>
      <c r="H3" s="14"/>
      <c r="I3" s="14"/>
      <c r="J3" s="14"/>
      <c r="K3" s="14"/>
    </row>
    <row r="4" spans="1:11" s="13" customFormat="1" ht="24.75" customHeight="1" x14ac:dyDescent="0.25">
      <c r="C4" s="88"/>
      <c r="D4" s="331" t="s">
        <v>327</v>
      </c>
      <c r="E4" s="331"/>
      <c r="F4" s="15"/>
      <c r="G4" s="331"/>
      <c r="H4" s="331"/>
      <c r="K4" s="88"/>
    </row>
    <row r="5" spans="1:11" s="13" customFormat="1" x14ac:dyDescent="0.25">
      <c r="F5" s="88"/>
      <c r="G5" s="86"/>
      <c r="H5" s="86"/>
      <c r="I5" s="16"/>
      <c r="J5" s="16"/>
      <c r="K5" s="15"/>
    </row>
    <row r="6" spans="1:11" s="13" customFormat="1" x14ac:dyDescent="0.25">
      <c r="A6" s="329" t="s">
        <v>130</v>
      </c>
      <c r="B6" s="329"/>
      <c r="C6" s="329"/>
      <c r="D6" s="327" t="s">
        <v>160</v>
      </c>
      <c r="E6" s="327"/>
      <c r="F6" s="327"/>
      <c r="G6" s="327"/>
      <c r="H6" s="17"/>
      <c r="I6" s="17"/>
      <c r="J6" s="18"/>
      <c r="K6" s="18"/>
    </row>
    <row r="7" spans="1:11" s="13" customFormat="1" x14ac:dyDescent="0.25">
      <c r="A7" s="88"/>
      <c r="B7" s="88"/>
      <c r="C7" s="88"/>
      <c r="F7" s="88"/>
      <c r="G7" s="86"/>
      <c r="H7" s="86"/>
      <c r="I7" s="16"/>
      <c r="J7" s="16"/>
      <c r="K7" s="15"/>
    </row>
    <row r="8" spans="1:11" s="13" customFormat="1" ht="16.5" customHeight="1" x14ac:dyDescent="0.25">
      <c r="A8" s="329" t="s">
        <v>131</v>
      </c>
      <c r="B8" s="329"/>
      <c r="C8" s="329"/>
      <c r="D8" s="327" t="s">
        <v>316</v>
      </c>
      <c r="E8" s="327"/>
      <c r="F8" s="327"/>
      <c r="G8" s="327"/>
      <c r="H8" s="17"/>
      <c r="I8" s="17"/>
      <c r="J8" s="16"/>
      <c r="K8" s="16"/>
    </row>
    <row r="9" spans="1:11" s="13" customFormat="1" x14ac:dyDescent="0.25"/>
    <row r="12" spans="1:11" ht="43.5" customHeight="1" x14ac:dyDescent="0.25">
      <c r="A12" s="310" t="s">
        <v>5</v>
      </c>
      <c r="B12" s="310"/>
      <c r="C12" s="310" t="s">
        <v>35</v>
      </c>
      <c r="D12" s="282" t="s">
        <v>36</v>
      </c>
      <c r="E12" s="332" t="s">
        <v>37</v>
      </c>
      <c r="F12" s="333"/>
      <c r="G12" s="310" t="s">
        <v>52</v>
      </c>
    </row>
    <row r="13" spans="1:11" ht="15" customHeight="1" x14ac:dyDescent="0.25">
      <c r="A13" s="310"/>
      <c r="B13" s="310"/>
      <c r="C13" s="310"/>
      <c r="D13" s="283"/>
      <c r="E13" s="310" t="s">
        <v>50</v>
      </c>
      <c r="F13" s="310" t="s">
        <v>51</v>
      </c>
      <c r="G13" s="310"/>
    </row>
    <row r="14" spans="1:11" ht="27" customHeight="1" x14ac:dyDescent="0.25">
      <c r="A14" s="87" t="s">
        <v>9</v>
      </c>
      <c r="B14" s="87" t="s">
        <v>10</v>
      </c>
      <c r="C14" s="310"/>
      <c r="D14" s="284"/>
      <c r="E14" s="310"/>
      <c r="F14" s="310"/>
      <c r="G14" s="310"/>
    </row>
    <row r="15" spans="1:11" ht="33.75" customHeight="1" x14ac:dyDescent="0.25">
      <c r="A15" s="312">
        <v>16</v>
      </c>
      <c r="B15" s="312"/>
      <c r="C15" s="312" t="s">
        <v>182</v>
      </c>
      <c r="D15" s="9" t="s">
        <v>33</v>
      </c>
      <c r="E15" s="24">
        <f>E16+E20+E21+E22</f>
        <v>800173.7</v>
      </c>
      <c r="F15" s="24">
        <f>F16+F20+F21+F22</f>
        <v>632963.5</v>
      </c>
      <c r="G15" s="25">
        <f>ROUND(F15/E15*100,1)</f>
        <v>79.099999999999994</v>
      </c>
    </row>
    <row r="16" spans="1:11" ht="24" x14ac:dyDescent="0.25">
      <c r="A16" s="312"/>
      <c r="B16" s="312"/>
      <c r="C16" s="312"/>
      <c r="D16" s="9" t="s">
        <v>38</v>
      </c>
      <c r="E16" s="24">
        <f>E24+E33+E42+E51</f>
        <v>292366.3</v>
      </c>
      <c r="F16" s="24">
        <f>F24+F33+F42+F51</f>
        <v>307457.2</v>
      </c>
      <c r="G16" s="25">
        <f>ROUND(F16/E16*100,1)</f>
        <v>105.2</v>
      </c>
    </row>
    <row r="17" spans="1:7" ht="22.5" customHeight="1" x14ac:dyDescent="0.25">
      <c r="A17" s="312"/>
      <c r="B17" s="312"/>
      <c r="C17" s="312"/>
      <c r="D17" s="9" t="s">
        <v>39</v>
      </c>
      <c r="E17" s="24">
        <v>0</v>
      </c>
      <c r="F17" s="24">
        <v>0</v>
      </c>
      <c r="G17" s="26" t="e">
        <f>ROUND(F17/E17*100,1)</f>
        <v>#DIV/0!</v>
      </c>
    </row>
    <row r="18" spans="1:7" ht="29.25" customHeight="1" x14ac:dyDescent="0.25">
      <c r="A18" s="312"/>
      <c r="B18" s="312"/>
      <c r="C18" s="312"/>
      <c r="D18" s="9" t="s">
        <v>40</v>
      </c>
      <c r="E18" s="39">
        <f>E27+E36+E45+E54</f>
        <v>249048</v>
      </c>
      <c r="F18" s="24">
        <f>F27+F36+F45+F54</f>
        <v>249045.8</v>
      </c>
      <c r="G18" s="25">
        <f>ROUND(F18/E18*100,1)</f>
        <v>100</v>
      </c>
    </row>
    <row r="19" spans="1:7" ht="48.75" customHeight="1" x14ac:dyDescent="0.25">
      <c r="A19" s="312"/>
      <c r="B19" s="312"/>
      <c r="C19" s="312"/>
      <c r="D19" s="9" t="s">
        <v>41</v>
      </c>
      <c r="E19" s="24">
        <v>0</v>
      </c>
      <c r="F19" s="24">
        <v>0</v>
      </c>
      <c r="G19" s="26" t="e">
        <f t="shared" ref="G19:G26" si="0">ROUND(F19/E19*100,1)</f>
        <v>#DIV/0!</v>
      </c>
    </row>
    <row r="20" spans="1:7" ht="49.5" customHeight="1" x14ac:dyDescent="0.25">
      <c r="A20" s="312"/>
      <c r="B20" s="312"/>
      <c r="C20" s="312"/>
      <c r="D20" s="9" t="s">
        <v>42</v>
      </c>
      <c r="E20" s="24">
        <v>0</v>
      </c>
      <c r="F20" s="24">
        <v>0</v>
      </c>
      <c r="G20" s="26" t="e">
        <f t="shared" si="0"/>
        <v>#DIV/0!</v>
      </c>
    </row>
    <row r="21" spans="1:7" ht="34.5" customHeight="1" x14ac:dyDescent="0.25">
      <c r="A21" s="312"/>
      <c r="B21" s="312"/>
      <c r="C21" s="312"/>
      <c r="D21" s="9" t="s">
        <v>43</v>
      </c>
      <c r="E21" s="24">
        <v>0</v>
      </c>
      <c r="F21" s="24">
        <v>0</v>
      </c>
      <c r="G21" s="26" t="e">
        <f t="shared" si="0"/>
        <v>#DIV/0!</v>
      </c>
    </row>
    <row r="22" spans="1:7" x14ac:dyDescent="0.25">
      <c r="A22" s="312"/>
      <c r="B22" s="312"/>
      <c r="C22" s="312"/>
      <c r="D22" s="9" t="s">
        <v>44</v>
      </c>
      <c r="E22" s="24">
        <f>E31+E40+E49+E58</f>
        <v>507807.4</v>
      </c>
      <c r="F22" s="24">
        <f>F31+F40+F49+F58</f>
        <v>325506.3</v>
      </c>
      <c r="G22" s="25">
        <f t="shared" si="0"/>
        <v>64.099999999999994</v>
      </c>
    </row>
    <row r="23" spans="1:7" x14ac:dyDescent="0.25">
      <c r="A23" s="298">
        <v>16</v>
      </c>
      <c r="B23" s="309" t="s">
        <v>25</v>
      </c>
      <c r="C23" s="298" t="s">
        <v>45</v>
      </c>
      <c r="D23" s="10" t="s">
        <v>2</v>
      </c>
      <c r="E23" s="19">
        <f>E24+E31</f>
        <v>277082.5</v>
      </c>
      <c r="F23" s="23">
        <f>F24+F31</f>
        <v>208297</v>
      </c>
      <c r="G23" s="20">
        <f t="shared" si="0"/>
        <v>75.2</v>
      </c>
    </row>
    <row r="24" spans="1:7" x14ac:dyDescent="0.25">
      <c r="A24" s="298"/>
      <c r="B24" s="309"/>
      <c r="C24" s="298"/>
      <c r="D24" s="10" t="s">
        <v>46</v>
      </c>
      <c r="E24" s="19">
        <v>45331.1</v>
      </c>
      <c r="F24" s="19">
        <v>48272.800000000003</v>
      </c>
      <c r="G24" s="20">
        <f t="shared" si="0"/>
        <v>106.5</v>
      </c>
    </row>
    <row r="25" spans="1:7" x14ac:dyDescent="0.25">
      <c r="A25" s="298"/>
      <c r="B25" s="309"/>
      <c r="C25" s="298"/>
      <c r="D25" s="10" t="s">
        <v>47</v>
      </c>
      <c r="E25" s="21"/>
      <c r="F25" s="21"/>
      <c r="G25" s="22" t="e">
        <f t="shared" si="0"/>
        <v>#DIV/0!</v>
      </c>
    </row>
    <row r="26" spans="1:7" x14ac:dyDescent="0.25">
      <c r="A26" s="298"/>
      <c r="B26" s="309"/>
      <c r="C26" s="298"/>
      <c r="D26" s="10" t="s">
        <v>39</v>
      </c>
      <c r="E26" s="19">
        <v>0</v>
      </c>
      <c r="F26" s="19">
        <v>0</v>
      </c>
      <c r="G26" s="22" t="e">
        <f t="shared" si="0"/>
        <v>#DIV/0!</v>
      </c>
    </row>
    <row r="27" spans="1:7" x14ac:dyDescent="0.25">
      <c r="A27" s="298"/>
      <c r="B27" s="309"/>
      <c r="C27" s="298"/>
      <c r="D27" s="10" t="s">
        <v>40</v>
      </c>
      <c r="E27" s="19">
        <v>19231.099999999999</v>
      </c>
      <c r="F27" s="23">
        <v>22423</v>
      </c>
      <c r="G27" s="20">
        <f>ROUND(F27/E27*100,1)</f>
        <v>116.6</v>
      </c>
    </row>
    <row r="28" spans="1:7" ht="47.25" customHeight="1" x14ac:dyDescent="0.25">
      <c r="A28" s="298"/>
      <c r="B28" s="309"/>
      <c r="C28" s="298"/>
      <c r="D28" s="10" t="s">
        <v>41</v>
      </c>
      <c r="E28" s="19">
        <v>0</v>
      </c>
      <c r="F28" s="19">
        <v>0</v>
      </c>
      <c r="G28" s="22" t="e">
        <f t="shared" ref="G28:G58" si="1">ROUND(F28/E28*100,1)</f>
        <v>#DIV/0!</v>
      </c>
    </row>
    <row r="29" spans="1:7" ht="54.75" customHeight="1" x14ac:dyDescent="0.25">
      <c r="A29" s="298"/>
      <c r="B29" s="309"/>
      <c r="C29" s="298"/>
      <c r="D29" s="10" t="s">
        <v>42</v>
      </c>
      <c r="E29" s="19">
        <v>0</v>
      </c>
      <c r="F29" s="19">
        <v>0</v>
      </c>
      <c r="G29" s="22" t="e">
        <f t="shared" si="1"/>
        <v>#DIV/0!</v>
      </c>
    </row>
    <row r="30" spans="1:7" ht="47.25" customHeight="1" x14ac:dyDescent="0.25">
      <c r="A30" s="298"/>
      <c r="B30" s="309"/>
      <c r="C30" s="298"/>
      <c r="D30" s="10" t="s">
        <v>43</v>
      </c>
      <c r="E30" s="19">
        <v>0</v>
      </c>
      <c r="F30" s="19">
        <v>0</v>
      </c>
      <c r="G30" s="22" t="e">
        <f t="shared" si="1"/>
        <v>#DIV/0!</v>
      </c>
    </row>
    <row r="31" spans="1:7" x14ac:dyDescent="0.25">
      <c r="A31" s="298"/>
      <c r="B31" s="309"/>
      <c r="C31" s="298"/>
      <c r="D31" s="10" t="s">
        <v>44</v>
      </c>
      <c r="E31" s="19">
        <v>231751.4</v>
      </c>
      <c r="F31" s="19">
        <v>160024.20000000001</v>
      </c>
      <c r="G31" s="20">
        <f t="shared" si="1"/>
        <v>69</v>
      </c>
    </row>
    <row r="32" spans="1:7" x14ac:dyDescent="0.25">
      <c r="A32" s="298">
        <v>16</v>
      </c>
      <c r="B32" s="309" t="s">
        <v>26</v>
      </c>
      <c r="C32" s="298" t="s">
        <v>1</v>
      </c>
      <c r="D32" s="10" t="s">
        <v>2</v>
      </c>
      <c r="E32" s="23">
        <f>E33+E40</f>
        <v>62653.3</v>
      </c>
      <c r="F32" s="23">
        <f>F33+F40</f>
        <v>49345.5</v>
      </c>
      <c r="G32" s="20">
        <f t="shared" si="1"/>
        <v>78.8</v>
      </c>
    </row>
    <row r="33" spans="1:7" x14ac:dyDescent="0.25">
      <c r="A33" s="298"/>
      <c r="B33" s="309"/>
      <c r="C33" s="298"/>
      <c r="D33" s="10" t="s">
        <v>46</v>
      </c>
      <c r="E33" s="19">
        <v>40765.599999999999</v>
      </c>
      <c r="F33" s="23">
        <v>35464.199999999997</v>
      </c>
      <c r="G33" s="20">
        <f t="shared" si="1"/>
        <v>87</v>
      </c>
    </row>
    <row r="34" spans="1:7" x14ac:dyDescent="0.25">
      <c r="A34" s="298"/>
      <c r="B34" s="309"/>
      <c r="C34" s="298"/>
      <c r="D34" s="10" t="s">
        <v>47</v>
      </c>
      <c r="E34" s="21"/>
      <c r="F34" s="21"/>
      <c r="G34" s="20"/>
    </row>
    <row r="35" spans="1:7" x14ac:dyDescent="0.25">
      <c r="A35" s="298"/>
      <c r="B35" s="309"/>
      <c r="C35" s="298"/>
      <c r="D35" s="10" t="s">
        <v>39</v>
      </c>
      <c r="E35" s="19">
        <v>0</v>
      </c>
      <c r="F35" s="19">
        <v>0</v>
      </c>
      <c r="G35" s="22" t="e">
        <f t="shared" si="1"/>
        <v>#DIV/0!</v>
      </c>
    </row>
    <row r="36" spans="1:7" x14ac:dyDescent="0.25">
      <c r="A36" s="298"/>
      <c r="B36" s="309"/>
      <c r="C36" s="298"/>
      <c r="D36" s="10" t="s">
        <v>40</v>
      </c>
      <c r="E36" s="19">
        <v>40665.599999999999</v>
      </c>
      <c r="F36" s="19">
        <v>35364.199999999997</v>
      </c>
      <c r="G36" s="171">
        <f>ROUND(F36/E36*100,1)</f>
        <v>87</v>
      </c>
    </row>
    <row r="37" spans="1:7" ht="45.75" customHeight="1" x14ac:dyDescent="0.25">
      <c r="A37" s="298"/>
      <c r="B37" s="309"/>
      <c r="C37" s="298"/>
      <c r="D37" s="10" t="s">
        <v>41</v>
      </c>
      <c r="E37" s="19">
        <v>0</v>
      </c>
      <c r="F37" s="19">
        <v>0</v>
      </c>
      <c r="G37" s="22" t="e">
        <f t="shared" si="1"/>
        <v>#DIV/0!</v>
      </c>
    </row>
    <row r="38" spans="1:7" ht="53.25" customHeight="1" x14ac:dyDescent="0.25">
      <c r="A38" s="298"/>
      <c r="B38" s="309"/>
      <c r="C38" s="298"/>
      <c r="D38" s="10" t="s">
        <v>42</v>
      </c>
      <c r="E38" s="19">
        <v>0</v>
      </c>
      <c r="F38" s="19">
        <v>0</v>
      </c>
      <c r="G38" s="22" t="e">
        <f t="shared" si="1"/>
        <v>#DIV/0!</v>
      </c>
    </row>
    <row r="39" spans="1:7" ht="45" customHeight="1" x14ac:dyDescent="0.25">
      <c r="A39" s="298"/>
      <c r="B39" s="309"/>
      <c r="C39" s="298"/>
      <c r="D39" s="10" t="s">
        <v>43</v>
      </c>
      <c r="E39" s="19">
        <v>0</v>
      </c>
      <c r="F39" s="19">
        <v>0</v>
      </c>
      <c r="G39" s="22" t="e">
        <f t="shared" si="1"/>
        <v>#DIV/0!</v>
      </c>
    </row>
    <row r="40" spans="1:7" x14ac:dyDescent="0.25">
      <c r="A40" s="298"/>
      <c r="B40" s="309"/>
      <c r="C40" s="298"/>
      <c r="D40" s="10" t="s">
        <v>44</v>
      </c>
      <c r="E40" s="19">
        <v>21887.7</v>
      </c>
      <c r="F40" s="19">
        <v>13881.3</v>
      </c>
      <c r="G40" s="20">
        <f t="shared" si="1"/>
        <v>63.4</v>
      </c>
    </row>
    <row r="41" spans="1:7" x14ac:dyDescent="0.25">
      <c r="A41" s="298">
        <v>16</v>
      </c>
      <c r="B41" s="309">
        <v>3</v>
      </c>
      <c r="C41" s="298" t="s">
        <v>4</v>
      </c>
      <c r="D41" s="10" t="s">
        <v>2</v>
      </c>
      <c r="E41" s="123">
        <f>E42+E49</f>
        <v>262827.59999999998</v>
      </c>
      <c r="F41" s="19">
        <f>F42+F49</f>
        <v>160684.59999999998</v>
      </c>
      <c r="G41" s="20">
        <f t="shared" si="1"/>
        <v>61.1</v>
      </c>
    </row>
    <row r="42" spans="1:7" x14ac:dyDescent="0.25">
      <c r="A42" s="298"/>
      <c r="B42" s="309"/>
      <c r="C42" s="298"/>
      <c r="D42" s="10" t="s">
        <v>46</v>
      </c>
      <c r="E42" s="19">
        <v>8659.2999999999993</v>
      </c>
      <c r="F42" s="19">
        <v>9083.7999999999993</v>
      </c>
      <c r="G42" s="20">
        <f t="shared" si="1"/>
        <v>104.9</v>
      </c>
    </row>
    <row r="43" spans="1:7" x14ac:dyDescent="0.25">
      <c r="A43" s="298"/>
      <c r="B43" s="309"/>
      <c r="C43" s="298"/>
      <c r="D43" s="10" t="s">
        <v>47</v>
      </c>
      <c r="E43" s="21"/>
      <c r="F43" s="21"/>
      <c r="G43" s="20"/>
    </row>
    <row r="44" spans="1:7" x14ac:dyDescent="0.25">
      <c r="A44" s="298"/>
      <c r="B44" s="309"/>
      <c r="C44" s="298"/>
      <c r="D44" s="10" t="s">
        <v>39</v>
      </c>
      <c r="E44" s="19">
        <v>0</v>
      </c>
      <c r="F44" s="19">
        <v>0</v>
      </c>
      <c r="G44" s="22" t="e">
        <f t="shared" si="1"/>
        <v>#DIV/0!</v>
      </c>
    </row>
    <row r="45" spans="1:7" x14ac:dyDescent="0.25">
      <c r="A45" s="298"/>
      <c r="B45" s="309"/>
      <c r="C45" s="298"/>
      <c r="D45" s="10" t="s">
        <v>40</v>
      </c>
      <c r="E45" s="19">
        <v>8559.2999999999993</v>
      </c>
      <c r="F45" s="19">
        <v>8983.7999999999993</v>
      </c>
      <c r="G45" s="20">
        <f t="shared" si="1"/>
        <v>105</v>
      </c>
    </row>
    <row r="46" spans="1:7" ht="36" x14ac:dyDescent="0.25">
      <c r="A46" s="298"/>
      <c r="B46" s="309"/>
      <c r="C46" s="298"/>
      <c r="D46" s="10" t="s">
        <v>41</v>
      </c>
      <c r="E46" s="19">
        <v>0</v>
      </c>
      <c r="F46" s="19">
        <v>0</v>
      </c>
      <c r="G46" s="22" t="e">
        <f t="shared" si="1"/>
        <v>#DIV/0!</v>
      </c>
    </row>
    <row r="47" spans="1:7" ht="51" customHeight="1" x14ac:dyDescent="0.25">
      <c r="A47" s="298"/>
      <c r="B47" s="309"/>
      <c r="C47" s="298"/>
      <c r="D47" s="10" t="s">
        <v>42</v>
      </c>
      <c r="E47" s="19">
        <v>0</v>
      </c>
      <c r="F47" s="19">
        <v>0</v>
      </c>
      <c r="G47" s="22" t="e">
        <f t="shared" si="1"/>
        <v>#DIV/0!</v>
      </c>
    </row>
    <row r="48" spans="1:7" ht="45.75" customHeight="1" x14ac:dyDescent="0.25">
      <c r="A48" s="298"/>
      <c r="B48" s="309"/>
      <c r="C48" s="298"/>
      <c r="D48" s="10" t="s">
        <v>43</v>
      </c>
      <c r="E48" s="19">
        <v>0</v>
      </c>
      <c r="F48" s="19">
        <v>0</v>
      </c>
      <c r="G48" s="22" t="e">
        <f t="shared" si="1"/>
        <v>#DIV/0!</v>
      </c>
    </row>
    <row r="49" spans="1:7" x14ac:dyDescent="0.25">
      <c r="A49" s="298"/>
      <c r="B49" s="309"/>
      <c r="C49" s="298"/>
      <c r="D49" s="10" t="s">
        <v>44</v>
      </c>
      <c r="E49" s="19">
        <v>254168.3</v>
      </c>
      <c r="F49" s="19">
        <v>151600.79999999999</v>
      </c>
      <c r="G49" s="20">
        <f t="shared" si="1"/>
        <v>59.6</v>
      </c>
    </row>
    <row r="50" spans="1:7" x14ac:dyDescent="0.25">
      <c r="A50" s="298">
        <v>16</v>
      </c>
      <c r="B50" s="309">
        <v>4</v>
      </c>
      <c r="C50" s="298" t="s">
        <v>48</v>
      </c>
      <c r="D50" s="10" t="s">
        <v>2</v>
      </c>
      <c r="E50" s="123">
        <f>E51</f>
        <v>197610.3</v>
      </c>
      <c r="F50" s="19">
        <f>F51</f>
        <v>214636.4</v>
      </c>
      <c r="G50" s="20">
        <f t="shared" si="1"/>
        <v>108.6</v>
      </c>
    </row>
    <row r="51" spans="1:7" x14ac:dyDescent="0.25">
      <c r="A51" s="298"/>
      <c r="B51" s="309"/>
      <c r="C51" s="298"/>
      <c r="D51" s="10" t="s">
        <v>46</v>
      </c>
      <c r="E51" s="19">
        <v>197610.3</v>
      </c>
      <c r="F51" s="19">
        <v>214636.4</v>
      </c>
      <c r="G51" s="20">
        <f t="shared" si="1"/>
        <v>108.6</v>
      </c>
    </row>
    <row r="52" spans="1:7" x14ac:dyDescent="0.25">
      <c r="A52" s="298"/>
      <c r="B52" s="309"/>
      <c r="C52" s="298"/>
      <c r="D52" s="10" t="s">
        <v>47</v>
      </c>
      <c r="E52" s="21"/>
      <c r="F52" s="21"/>
      <c r="G52" s="20"/>
    </row>
    <row r="53" spans="1:7" x14ac:dyDescent="0.25">
      <c r="A53" s="298"/>
      <c r="B53" s="309"/>
      <c r="C53" s="298"/>
      <c r="D53" s="10" t="s">
        <v>39</v>
      </c>
      <c r="E53" s="19">
        <v>0</v>
      </c>
      <c r="F53" s="19">
        <v>0</v>
      </c>
      <c r="G53" s="22" t="e">
        <f t="shared" si="1"/>
        <v>#DIV/0!</v>
      </c>
    </row>
    <row r="54" spans="1:7" x14ac:dyDescent="0.25">
      <c r="A54" s="298"/>
      <c r="B54" s="309"/>
      <c r="C54" s="298"/>
      <c r="D54" s="10" t="s">
        <v>40</v>
      </c>
      <c r="E54" s="19">
        <v>180592</v>
      </c>
      <c r="F54" s="19">
        <v>182274.8</v>
      </c>
      <c r="G54" s="20">
        <f t="shared" si="1"/>
        <v>100.9</v>
      </c>
    </row>
    <row r="55" spans="1:7" ht="54.75" customHeight="1" x14ac:dyDescent="0.25">
      <c r="A55" s="298"/>
      <c r="B55" s="309"/>
      <c r="C55" s="298"/>
      <c r="D55" s="10" t="s">
        <v>41</v>
      </c>
      <c r="E55" s="19">
        <v>0</v>
      </c>
      <c r="F55" s="19">
        <v>0</v>
      </c>
      <c r="G55" s="22" t="e">
        <f t="shared" si="1"/>
        <v>#DIV/0!</v>
      </c>
    </row>
    <row r="56" spans="1:7" ht="45.75" customHeight="1" x14ac:dyDescent="0.25">
      <c r="A56" s="298"/>
      <c r="B56" s="309"/>
      <c r="C56" s="298"/>
      <c r="D56" s="10" t="s">
        <v>42</v>
      </c>
      <c r="E56" s="19">
        <v>0</v>
      </c>
      <c r="F56" s="19">
        <v>0</v>
      </c>
      <c r="G56" s="22" t="e">
        <f t="shared" si="1"/>
        <v>#DIV/0!</v>
      </c>
    </row>
    <row r="57" spans="1:7" ht="45.75" customHeight="1" x14ac:dyDescent="0.25">
      <c r="A57" s="298"/>
      <c r="B57" s="309"/>
      <c r="C57" s="298"/>
      <c r="D57" s="10" t="s">
        <v>49</v>
      </c>
      <c r="E57" s="19">
        <v>0</v>
      </c>
      <c r="F57" s="19">
        <v>0</v>
      </c>
      <c r="G57" s="22" t="e">
        <f t="shared" si="1"/>
        <v>#DIV/0!</v>
      </c>
    </row>
    <row r="58" spans="1:7" x14ac:dyDescent="0.25">
      <c r="A58" s="298"/>
      <c r="B58" s="309"/>
      <c r="C58" s="298"/>
      <c r="D58" s="10" t="s">
        <v>44</v>
      </c>
      <c r="E58" s="19">
        <v>0</v>
      </c>
      <c r="F58" s="19">
        <v>0</v>
      </c>
      <c r="G58" s="22" t="e">
        <f t="shared" si="1"/>
        <v>#DIV/0!</v>
      </c>
    </row>
    <row r="59" spans="1:7" x14ac:dyDescent="0.25">
      <c r="E59" s="74"/>
    </row>
    <row r="60" spans="1:7" ht="15.75" x14ac:dyDescent="0.25">
      <c r="C60" s="67" t="s">
        <v>315</v>
      </c>
      <c r="D60" s="67"/>
      <c r="E60" s="74"/>
      <c r="F60" s="67" t="s">
        <v>270</v>
      </c>
    </row>
  </sheetData>
  <mergeCells count="29">
    <mergeCell ref="A50:A58"/>
    <mergeCell ref="B50:B58"/>
    <mergeCell ref="C50:C58"/>
    <mergeCell ref="A32:A40"/>
    <mergeCell ref="B32:B40"/>
    <mergeCell ref="C32:C40"/>
    <mergeCell ref="A41:A49"/>
    <mergeCell ref="B41:B49"/>
    <mergeCell ref="C41:C49"/>
    <mergeCell ref="A15:A22"/>
    <mergeCell ref="B15:B22"/>
    <mergeCell ref="C15:C22"/>
    <mergeCell ref="A23:A31"/>
    <mergeCell ref="B23:B31"/>
    <mergeCell ref="C23:C31"/>
    <mergeCell ref="A12:B13"/>
    <mergeCell ref="C12:C14"/>
    <mergeCell ref="D12:D14"/>
    <mergeCell ref="E12:F12"/>
    <mergeCell ref="G12:G14"/>
    <mergeCell ref="E13:E14"/>
    <mergeCell ref="F13:F14"/>
    <mergeCell ref="A8:C8"/>
    <mergeCell ref="D8:G8"/>
    <mergeCell ref="A3:G3"/>
    <mergeCell ref="D4:E4"/>
    <mergeCell ref="G4:H4"/>
    <mergeCell ref="A6:C6"/>
    <mergeCell ref="D6:G6"/>
  </mergeCells>
  <pageMargins left="0.31496062992125984" right="0" top="0.55118110236220474" bottom="0.15748031496062992" header="0.31496062992125984" footer="0.31496062992125984"/>
  <pageSetup paperSize="9" scale="98" orientation="landscape" horizontalDpi="300" verticalDpi="30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103"/>
  <sheetViews>
    <sheetView tabSelected="1" topLeftCell="A98" zoomScale="80" zoomScaleNormal="80" zoomScaleSheetLayoutView="80" workbookViewId="0">
      <selection activeCell="E13" sqref="E13:E14"/>
    </sheetView>
  </sheetViews>
  <sheetFormatPr defaultColWidth="9.140625" defaultRowHeight="15" x14ac:dyDescent="0.25"/>
  <cols>
    <col min="1" max="1" width="5" style="135" customWidth="1"/>
    <col min="2" max="3" width="5.7109375" style="135" customWidth="1"/>
    <col min="4" max="4" width="7" style="135" customWidth="1"/>
    <col min="5" max="5" width="36.7109375" style="60" customWidth="1"/>
    <col min="6" max="6" width="27.140625" style="135" customWidth="1"/>
    <col min="7" max="7" width="17.42578125" style="135" customWidth="1"/>
    <col min="8" max="8" width="15.28515625" style="135" customWidth="1"/>
    <col min="9" max="9" width="39.42578125" style="60" customWidth="1"/>
    <col min="10" max="10" width="53.7109375" style="60" customWidth="1"/>
    <col min="11" max="11" width="29.28515625" style="60" customWidth="1"/>
    <col min="12" max="42" width="9.140625" style="60"/>
    <col min="43" max="16384" width="9.140625" style="13"/>
  </cols>
  <sheetData>
    <row r="1" spans="1:42" x14ac:dyDescent="0.25">
      <c r="K1" s="187" t="s">
        <v>128</v>
      </c>
    </row>
    <row r="2" spans="1:42" x14ac:dyDescent="0.25">
      <c r="K2" s="187"/>
    </row>
    <row r="3" spans="1:42" ht="20.25" customHeight="1" x14ac:dyDescent="0.3">
      <c r="A3" s="340" t="s">
        <v>129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42" ht="24.75" customHeight="1" x14ac:dyDescent="0.25">
      <c r="F4" s="187" t="s">
        <v>99</v>
      </c>
      <c r="G4" s="341" t="s">
        <v>328</v>
      </c>
      <c r="H4" s="341"/>
      <c r="K4" s="187"/>
    </row>
    <row r="5" spans="1:42" x14ac:dyDescent="0.25">
      <c r="G5" s="136"/>
      <c r="H5" s="136"/>
      <c r="K5" s="187"/>
    </row>
    <row r="6" spans="1:42" x14ac:dyDescent="0.25">
      <c r="A6" s="342" t="s">
        <v>130</v>
      </c>
      <c r="B6" s="342"/>
      <c r="C6" s="342"/>
      <c r="D6" s="342"/>
      <c r="E6" s="342"/>
      <c r="F6" s="341" t="s">
        <v>151</v>
      </c>
      <c r="G6" s="341"/>
      <c r="H6" s="341"/>
      <c r="I6" s="341"/>
      <c r="J6" s="189"/>
      <c r="K6" s="189"/>
    </row>
    <row r="7" spans="1:42" x14ac:dyDescent="0.25">
      <c r="G7" s="136"/>
      <c r="H7" s="136"/>
      <c r="K7" s="187"/>
    </row>
    <row r="8" spans="1:42" ht="16.5" customHeight="1" x14ac:dyDescent="0.25">
      <c r="A8" s="342" t="s">
        <v>131</v>
      </c>
      <c r="B8" s="342"/>
      <c r="C8" s="342"/>
      <c r="D8" s="342"/>
      <c r="E8" s="342"/>
      <c r="F8" s="341" t="s">
        <v>316</v>
      </c>
      <c r="G8" s="341"/>
      <c r="H8" s="341"/>
      <c r="I8" s="341"/>
    </row>
    <row r="10" spans="1:42" ht="87" customHeight="1" x14ac:dyDescent="0.25">
      <c r="A10" s="345" t="s">
        <v>5</v>
      </c>
      <c r="B10" s="346"/>
      <c r="C10" s="346"/>
      <c r="D10" s="347"/>
      <c r="E10" s="343" t="s">
        <v>100</v>
      </c>
      <c r="F10" s="343" t="s">
        <v>101</v>
      </c>
      <c r="G10" s="343" t="s">
        <v>123</v>
      </c>
      <c r="H10" s="343" t="s">
        <v>124</v>
      </c>
      <c r="I10" s="343" t="s">
        <v>125</v>
      </c>
      <c r="J10" s="343" t="s">
        <v>126</v>
      </c>
      <c r="K10" s="343" t="s">
        <v>127</v>
      </c>
    </row>
    <row r="11" spans="1:42" ht="21.75" customHeight="1" x14ac:dyDescent="0.25">
      <c r="A11" s="260" t="s">
        <v>9</v>
      </c>
      <c r="B11" s="260" t="s">
        <v>10</v>
      </c>
      <c r="C11" s="260" t="s">
        <v>11</v>
      </c>
      <c r="D11" s="260" t="s">
        <v>12</v>
      </c>
      <c r="E11" s="344"/>
      <c r="F11" s="344"/>
      <c r="G11" s="344"/>
      <c r="H11" s="344"/>
      <c r="I11" s="344"/>
      <c r="J11" s="344"/>
      <c r="K11" s="344"/>
    </row>
    <row r="12" spans="1:42" s="134" customFormat="1" ht="32.25" customHeight="1" x14ac:dyDescent="0.25">
      <c r="A12" s="132" t="s">
        <v>144</v>
      </c>
      <c r="B12" s="132"/>
      <c r="C12" s="132"/>
      <c r="D12" s="132"/>
      <c r="E12" s="133" t="s">
        <v>304</v>
      </c>
      <c r="F12" s="133"/>
      <c r="G12" s="133"/>
      <c r="H12" s="133"/>
      <c r="I12" s="133"/>
      <c r="J12" s="133"/>
      <c r="K12" s="133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</row>
    <row r="13" spans="1:42" x14ac:dyDescent="0.25">
      <c r="A13" s="356" t="s">
        <v>144</v>
      </c>
      <c r="B13" s="356" t="s">
        <v>279</v>
      </c>
      <c r="C13" s="356"/>
      <c r="D13" s="356"/>
      <c r="E13" s="351" t="s">
        <v>45</v>
      </c>
      <c r="F13" s="343" t="s">
        <v>233</v>
      </c>
      <c r="G13" s="343" t="s">
        <v>313</v>
      </c>
      <c r="H13" s="343" t="s">
        <v>314</v>
      </c>
      <c r="I13" s="343"/>
      <c r="J13" s="343"/>
      <c r="K13" s="131"/>
    </row>
    <row r="14" spans="1:42" ht="171.75" customHeight="1" x14ac:dyDescent="0.25">
      <c r="A14" s="357"/>
      <c r="B14" s="357"/>
      <c r="C14" s="357"/>
      <c r="D14" s="357"/>
      <c r="E14" s="344"/>
      <c r="F14" s="344"/>
      <c r="G14" s="344"/>
      <c r="H14" s="344"/>
      <c r="I14" s="344"/>
      <c r="J14" s="344"/>
      <c r="K14" s="178"/>
    </row>
    <row r="15" spans="1:42" ht="107.25" customHeight="1" x14ac:dyDescent="0.25">
      <c r="A15" s="334">
        <v>16</v>
      </c>
      <c r="B15" s="334" t="s">
        <v>279</v>
      </c>
      <c r="C15" s="334" t="s">
        <v>25</v>
      </c>
      <c r="D15" s="334"/>
      <c r="E15" s="337" t="s">
        <v>234</v>
      </c>
      <c r="F15" s="352" t="s">
        <v>335</v>
      </c>
      <c r="G15" s="355" t="s">
        <v>369</v>
      </c>
      <c r="H15" s="355" t="s">
        <v>369</v>
      </c>
      <c r="I15" s="348" t="s">
        <v>292</v>
      </c>
      <c r="J15" s="348" t="s">
        <v>439</v>
      </c>
      <c r="K15" s="343" t="s">
        <v>167</v>
      </c>
    </row>
    <row r="16" spans="1:42" ht="9.75" hidden="1" customHeight="1" x14ac:dyDescent="0.25">
      <c r="A16" s="335"/>
      <c r="B16" s="335"/>
      <c r="C16" s="335"/>
      <c r="D16" s="335"/>
      <c r="E16" s="338"/>
      <c r="F16" s="353"/>
      <c r="G16" s="353"/>
      <c r="H16" s="353"/>
      <c r="I16" s="349"/>
      <c r="J16" s="349"/>
      <c r="K16" s="351"/>
    </row>
    <row r="17" spans="1:42" ht="44.25" hidden="1" customHeight="1" x14ac:dyDescent="0.25">
      <c r="A17" s="336"/>
      <c r="B17" s="336"/>
      <c r="C17" s="336"/>
      <c r="D17" s="336"/>
      <c r="E17" s="339"/>
      <c r="F17" s="354"/>
      <c r="G17" s="354"/>
      <c r="H17" s="354"/>
      <c r="I17" s="350"/>
      <c r="J17" s="350"/>
      <c r="K17" s="344"/>
    </row>
    <row r="18" spans="1:42" s="60" customFormat="1" ht="207.75" customHeight="1" x14ac:dyDescent="0.25">
      <c r="A18" s="172" t="s">
        <v>144</v>
      </c>
      <c r="B18" s="172" t="s">
        <v>279</v>
      </c>
      <c r="C18" s="172" t="s">
        <v>26</v>
      </c>
      <c r="D18" s="172"/>
      <c r="E18" s="176" t="s">
        <v>186</v>
      </c>
      <c r="F18" s="182"/>
      <c r="G18" s="176"/>
      <c r="H18" s="176"/>
      <c r="I18" s="122" t="s">
        <v>443</v>
      </c>
      <c r="J18" s="272" t="s">
        <v>444</v>
      </c>
      <c r="K18" s="179" t="s">
        <v>167</v>
      </c>
    </row>
    <row r="19" spans="1:42" ht="372" customHeight="1" x14ac:dyDescent="0.25">
      <c r="A19" s="125">
        <v>16</v>
      </c>
      <c r="B19" s="125" t="s">
        <v>279</v>
      </c>
      <c r="C19" s="125" t="s">
        <v>26</v>
      </c>
      <c r="D19" s="125" t="s">
        <v>25</v>
      </c>
      <c r="E19" s="40" t="s">
        <v>199</v>
      </c>
      <c r="F19" s="46" t="s">
        <v>336</v>
      </c>
      <c r="G19" s="122" t="s">
        <v>370</v>
      </c>
      <c r="H19" s="122" t="s">
        <v>370</v>
      </c>
      <c r="I19" s="34" t="s">
        <v>445</v>
      </c>
      <c r="J19" s="34" t="s">
        <v>447</v>
      </c>
      <c r="K19" s="34" t="s">
        <v>167</v>
      </c>
    </row>
    <row r="20" spans="1:42" s="117" customFormat="1" ht="122.25" customHeight="1" x14ac:dyDescent="0.25">
      <c r="A20" s="173" t="s">
        <v>144</v>
      </c>
      <c r="B20" s="173" t="s">
        <v>279</v>
      </c>
      <c r="C20" s="173" t="s">
        <v>26</v>
      </c>
      <c r="D20" s="173" t="s">
        <v>26</v>
      </c>
      <c r="E20" s="175" t="s">
        <v>217</v>
      </c>
      <c r="F20" s="183" t="s">
        <v>337</v>
      </c>
      <c r="G20" s="122" t="s">
        <v>370</v>
      </c>
      <c r="H20" s="122" t="s">
        <v>370</v>
      </c>
      <c r="I20" s="259" t="s">
        <v>446</v>
      </c>
      <c r="J20" s="271" t="s">
        <v>448</v>
      </c>
      <c r="K20" s="34" t="s">
        <v>167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1:42" ht="89.25" x14ac:dyDescent="0.25">
      <c r="A21" s="47">
        <v>16</v>
      </c>
      <c r="B21" s="47" t="s">
        <v>279</v>
      </c>
      <c r="C21" s="47" t="s">
        <v>26</v>
      </c>
      <c r="D21" s="47" t="s">
        <v>27</v>
      </c>
      <c r="E21" s="34" t="s">
        <v>188</v>
      </c>
      <c r="F21" s="46" t="s">
        <v>338</v>
      </c>
      <c r="G21" s="137" t="s">
        <v>371</v>
      </c>
      <c r="H21" s="34" t="s">
        <v>372</v>
      </c>
      <c r="I21" s="40" t="s">
        <v>302</v>
      </c>
      <c r="J21" s="40" t="s">
        <v>440</v>
      </c>
      <c r="K21" s="34" t="s">
        <v>167</v>
      </c>
    </row>
    <row r="22" spans="1:42" s="117" customFormat="1" ht="82.5" customHeight="1" x14ac:dyDescent="0.25">
      <c r="A22" s="47">
        <v>16</v>
      </c>
      <c r="B22" s="47" t="s">
        <v>279</v>
      </c>
      <c r="C22" s="47" t="s">
        <v>26</v>
      </c>
      <c r="D22" s="47" t="s">
        <v>22</v>
      </c>
      <c r="E22" s="34" t="s">
        <v>235</v>
      </c>
      <c r="F22" s="46" t="s">
        <v>339</v>
      </c>
      <c r="G22" s="137" t="s">
        <v>373</v>
      </c>
      <c r="H22" s="34" t="s">
        <v>434</v>
      </c>
      <c r="I22" s="40" t="s">
        <v>236</v>
      </c>
      <c r="J22" s="40" t="s">
        <v>390</v>
      </c>
      <c r="K22" s="34" t="s">
        <v>180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</row>
    <row r="23" spans="1:42" ht="114" customHeight="1" x14ac:dyDescent="0.25">
      <c r="A23" s="47">
        <v>16</v>
      </c>
      <c r="B23" s="47" t="s">
        <v>279</v>
      </c>
      <c r="C23" s="47" t="s">
        <v>27</v>
      </c>
      <c r="D23" s="47"/>
      <c r="E23" s="34" t="s">
        <v>189</v>
      </c>
      <c r="F23" s="46"/>
      <c r="G23" s="137"/>
      <c r="H23" s="34"/>
      <c r="I23" s="40" t="s">
        <v>449</v>
      </c>
      <c r="J23" s="40" t="s">
        <v>293</v>
      </c>
      <c r="K23" s="191" t="s">
        <v>167</v>
      </c>
    </row>
    <row r="24" spans="1:42" ht="76.5" x14ac:dyDescent="0.25">
      <c r="A24" s="47">
        <v>16</v>
      </c>
      <c r="B24" s="47" t="s">
        <v>279</v>
      </c>
      <c r="C24" s="47" t="s">
        <v>27</v>
      </c>
      <c r="D24" s="47" t="s">
        <v>25</v>
      </c>
      <c r="E24" s="34" t="s">
        <v>102</v>
      </c>
      <c r="F24" s="46" t="s">
        <v>337</v>
      </c>
      <c r="G24" s="48" t="s">
        <v>373</v>
      </c>
      <c r="H24" s="34" t="s">
        <v>434</v>
      </c>
      <c r="I24" s="34" t="s">
        <v>237</v>
      </c>
      <c r="J24" s="34" t="s">
        <v>305</v>
      </c>
      <c r="K24" s="34" t="s">
        <v>167</v>
      </c>
    </row>
    <row r="25" spans="1:42" ht="76.5" x14ac:dyDescent="0.25">
      <c r="A25" s="47">
        <v>16</v>
      </c>
      <c r="B25" s="47" t="s">
        <v>279</v>
      </c>
      <c r="C25" s="47" t="s">
        <v>27</v>
      </c>
      <c r="D25" s="47" t="s">
        <v>26</v>
      </c>
      <c r="E25" s="34" t="s">
        <v>103</v>
      </c>
      <c r="F25" s="46" t="s">
        <v>337</v>
      </c>
      <c r="G25" s="48" t="s">
        <v>373</v>
      </c>
      <c r="H25" s="34" t="s">
        <v>434</v>
      </c>
      <c r="I25" s="40" t="s">
        <v>450</v>
      </c>
      <c r="J25" s="40" t="s">
        <v>374</v>
      </c>
      <c r="K25" s="34" t="s">
        <v>167</v>
      </c>
    </row>
    <row r="26" spans="1:42" ht="118.5" customHeight="1" x14ac:dyDescent="0.25">
      <c r="A26" s="47">
        <v>16</v>
      </c>
      <c r="B26" s="47" t="s">
        <v>279</v>
      </c>
      <c r="C26" s="47" t="s">
        <v>27</v>
      </c>
      <c r="D26" s="47" t="s">
        <v>27</v>
      </c>
      <c r="E26" s="34" t="s">
        <v>104</v>
      </c>
      <c r="F26" s="46" t="s">
        <v>340</v>
      </c>
      <c r="G26" s="137" t="s">
        <v>392</v>
      </c>
      <c r="H26" s="137">
        <v>43179</v>
      </c>
      <c r="I26" s="48" t="s">
        <v>451</v>
      </c>
      <c r="J26" s="46" t="s">
        <v>391</v>
      </c>
      <c r="K26" s="46" t="s">
        <v>167</v>
      </c>
    </row>
    <row r="27" spans="1:42" ht="70.5" customHeight="1" x14ac:dyDescent="0.25">
      <c r="A27" s="172">
        <v>16</v>
      </c>
      <c r="B27" s="172" t="s">
        <v>279</v>
      </c>
      <c r="C27" s="172" t="s">
        <v>22</v>
      </c>
      <c r="D27" s="172"/>
      <c r="E27" s="174" t="s">
        <v>238</v>
      </c>
      <c r="F27" s="182" t="s">
        <v>337</v>
      </c>
      <c r="G27" s="180" t="s">
        <v>375</v>
      </c>
      <c r="H27" s="180" t="s">
        <v>375</v>
      </c>
      <c r="I27" s="119" t="s">
        <v>453</v>
      </c>
      <c r="J27" s="276" t="s">
        <v>452</v>
      </c>
      <c r="K27" s="192" t="s">
        <v>167</v>
      </c>
    </row>
    <row r="28" spans="1:42" ht="126" customHeight="1" x14ac:dyDescent="0.25">
      <c r="A28" s="47" t="s">
        <v>144</v>
      </c>
      <c r="B28" s="47" t="s">
        <v>279</v>
      </c>
      <c r="C28" s="47" t="s">
        <v>22</v>
      </c>
      <c r="D28" s="47" t="s">
        <v>25</v>
      </c>
      <c r="E28" s="34" t="s">
        <v>330</v>
      </c>
      <c r="F28" s="181" t="s">
        <v>341</v>
      </c>
      <c r="G28" s="180" t="s">
        <v>375</v>
      </c>
      <c r="H28" s="180" t="s">
        <v>375</v>
      </c>
      <c r="I28" s="75" t="s">
        <v>454</v>
      </c>
      <c r="J28" s="261" t="s">
        <v>441</v>
      </c>
      <c r="K28" s="181" t="s">
        <v>167</v>
      </c>
    </row>
    <row r="29" spans="1:42" ht="63.75" x14ac:dyDescent="0.25">
      <c r="A29" s="47">
        <v>16</v>
      </c>
      <c r="B29" s="47" t="s">
        <v>279</v>
      </c>
      <c r="C29" s="47" t="s">
        <v>22</v>
      </c>
      <c r="D29" s="47" t="s">
        <v>26</v>
      </c>
      <c r="E29" s="34" t="s">
        <v>0</v>
      </c>
      <c r="F29" s="48" t="s">
        <v>342</v>
      </c>
      <c r="G29" s="180" t="s">
        <v>375</v>
      </c>
      <c r="H29" s="180" t="s">
        <v>375</v>
      </c>
      <c r="I29" s="34" t="s">
        <v>298</v>
      </c>
      <c r="J29" s="276" t="s">
        <v>376</v>
      </c>
      <c r="K29" s="66" t="s">
        <v>167</v>
      </c>
    </row>
    <row r="30" spans="1:42" ht="89.25" x14ac:dyDescent="0.25">
      <c r="A30" s="47">
        <v>16</v>
      </c>
      <c r="B30" s="47" t="s">
        <v>279</v>
      </c>
      <c r="C30" s="47" t="s">
        <v>22</v>
      </c>
      <c r="D30" s="47" t="s">
        <v>27</v>
      </c>
      <c r="E30" s="34" t="s">
        <v>105</v>
      </c>
      <c r="F30" s="48" t="s">
        <v>343</v>
      </c>
      <c r="G30" s="180" t="s">
        <v>375</v>
      </c>
      <c r="H30" s="180" t="s">
        <v>375</v>
      </c>
      <c r="I30" s="352" t="s">
        <v>455</v>
      </c>
      <c r="J30" s="34" t="s">
        <v>377</v>
      </c>
      <c r="K30" s="66" t="s">
        <v>167</v>
      </c>
    </row>
    <row r="31" spans="1:42" ht="121.5" customHeight="1" x14ac:dyDescent="0.25">
      <c r="A31" s="47">
        <v>16</v>
      </c>
      <c r="B31" s="47" t="s">
        <v>279</v>
      </c>
      <c r="C31" s="47" t="s">
        <v>22</v>
      </c>
      <c r="D31" s="47" t="s">
        <v>22</v>
      </c>
      <c r="E31" s="34" t="s">
        <v>106</v>
      </c>
      <c r="F31" s="48" t="s">
        <v>341</v>
      </c>
      <c r="G31" s="270" t="s">
        <v>375</v>
      </c>
      <c r="H31" s="270" t="s">
        <v>375</v>
      </c>
      <c r="I31" s="354"/>
      <c r="J31" s="34" t="s">
        <v>378</v>
      </c>
      <c r="K31" s="66" t="s">
        <v>167</v>
      </c>
    </row>
    <row r="32" spans="1:42" ht="15" customHeight="1" x14ac:dyDescent="0.25">
      <c r="A32" s="334">
        <v>16</v>
      </c>
      <c r="B32" s="334" t="s">
        <v>280</v>
      </c>
      <c r="C32" s="334"/>
      <c r="D32" s="334"/>
      <c r="E32" s="361" t="s">
        <v>1</v>
      </c>
      <c r="F32" s="363" t="s">
        <v>262</v>
      </c>
      <c r="G32" s="352"/>
      <c r="H32" s="352"/>
      <c r="I32" s="343"/>
      <c r="J32" s="343"/>
      <c r="K32" s="343"/>
    </row>
    <row r="33" spans="1:42" x14ac:dyDescent="0.25">
      <c r="A33" s="335"/>
      <c r="B33" s="335"/>
      <c r="C33" s="335"/>
      <c r="D33" s="335"/>
      <c r="E33" s="362"/>
      <c r="F33" s="364"/>
      <c r="G33" s="353"/>
      <c r="H33" s="353"/>
      <c r="I33" s="351"/>
      <c r="J33" s="351"/>
      <c r="K33" s="351"/>
    </row>
    <row r="34" spans="1:42" x14ac:dyDescent="0.25">
      <c r="A34" s="335"/>
      <c r="B34" s="335"/>
      <c r="C34" s="335"/>
      <c r="D34" s="335"/>
      <c r="E34" s="362"/>
      <c r="F34" s="364"/>
      <c r="G34" s="353"/>
      <c r="H34" s="353"/>
      <c r="I34" s="344"/>
      <c r="J34" s="344"/>
      <c r="K34" s="344"/>
    </row>
    <row r="35" spans="1:42" ht="176.25" customHeight="1" x14ac:dyDescent="0.25">
      <c r="A35" s="114" t="s">
        <v>144</v>
      </c>
      <c r="B35" s="114" t="s">
        <v>280</v>
      </c>
      <c r="C35" s="114" t="s">
        <v>26</v>
      </c>
      <c r="D35" s="114"/>
      <c r="E35" s="66" t="s">
        <v>190</v>
      </c>
      <c r="F35" s="120"/>
      <c r="G35" s="119"/>
      <c r="H35" s="119"/>
      <c r="I35" s="264" t="s">
        <v>456</v>
      </c>
      <c r="J35" s="275" t="s">
        <v>457</v>
      </c>
      <c r="K35" s="193" t="s">
        <v>178</v>
      </c>
      <c r="L35" s="194"/>
    </row>
    <row r="36" spans="1:42" ht="15" customHeight="1" x14ac:dyDescent="0.25">
      <c r="A36" s="334">
        <v>16</v>
      </c>
      <c r="B36" s="334" t="s">
        <v>280</v>
      </c>
      <c r="C36" s="334" t="s">
        <v>26</v>
      </c>
      <c r="D36" s="334" t="s">
        <v>25</v>
      </c>
      <c r="E36" s="337" t="s">
        <v>3</v>
      </c>
      <c r="F36" s="358" t="s">
        <v>344</v>
      </c>
      <c r="G36" s="352" t="s">
        <v>379</v>
      </c>
      <c r="H36" s="352" t="s">
        <v>379</v>
      </c>
      <c r="I36" s="348" t="s">
        <v>458</v>
      </c>
      <c r="J36" s="358" t="s">
        <v>380</v>
      </c>
      <c r="K36" s="337" t="s">
        <v>167</v>
      </c>
      <c r="L36" s="194"/>
    </row>
    <row r="37" spans="1:42" x14ac:dyDescent="0.25">
      <c r="A37" s="335"/>
      <c r="B37" s="335"/>
      <c r="C37" s="335"/>
      <c r="D37" s="335"/>
      <c r="E37" s="338"/>
      <c r="F37" s="359"/>
      <c r="G37" s="353"/>
      <c r="H37" s="353"/>
      <c r="I37" s="349"/>
      <c r="J37" s="359"/>
      <c r="K37" s="338"/>
      <c r="L37" s="194"/>
    </row>
    <row r="38" spans="1:42" ht="69" customHeight="1" x14ac:dyDescent="0.25">
      <c r="A38" s="336"/>
      <c r="B38" s="336"/>
      <c r="C38" s="336"/>
      <c r="D38" s="336"/>
      <c r="E38" s="339"/>
      <c r="F38" s="360"/>
      <c r="G38" s="354"/>
      <c r="H38" s="354"/>
      <c r="I38" s="350"/>
      <c r="J38" s="360"/>
      <c r="K38" s="339"/>
      <c r="L38" s="195"/>
    </row>
    <row r="39" spans="1:42" s="60" customFormat="1" ht="72" customHeight="1" x14ac:dyDescent="0.25">
      <c r="A39" s="47">
        <v>16</v>
      </c>
      <c r="B39" s="47" t="s">
        <v>280</v>
      </c>
      <c r="C39" s="47" t="s">
        <v>26</v>
      </c>
      <c r="D39" s="47" t="s">
        <v>26</v>
      </c>
      <c r="E39" s="34" t="s">
        <v>197</v>
      </c>
      <c r="F39" s="48" t="s">
        <v>344</v>
      </c>
      <c r="G39" s="119" t="s">
        <v>370</v>
      </c>
      <c r="H39" s="119" t="s">
        <v>370</v>
      </c>
      <c r="I39" s="40" t="s">
        <v>239</v>
      </c>
      <c r="J39" s="122" t="s">
        <v>437</v>
      </c>
      <c r="K39" s="122" t="s">
        <v>167</v>
      </c>
    </row>
    <row r="40" spans="1:42" ht="85.5" customHeight="1" x14ac:dyDescent="0.25">
      <c r="A40" s="173" t="s">
        <v>144</v>
      </c>
      <c r="B40" s="173" t="s">
        <v>280</v>
      </c>
      <c r="C40" s="173" t="s">
        <v>26</v>
      </c>
      <c r="D40" s="173" t="s">
        <v>27</v>
      </c>
      <c r="E40" s="185" t="s">
        <v>191</v>
      </c>
      <c r="F40" s="48" t="s">
        <v>344</v>
      </c>
      <c r="G40" s="119" t="s">
        <v>370</v>
      </c>
      <c r="H40" s="119" t="s">
        <v>370</v>
      </c>
      <c r="I40" s="185" t="s">
        <v>240</v>
      </c>
      <c r="J40" s="34" t="s">
        <v>296</v>
      </c>
      <c r="K40" s="122" t="s">
        <v>167</v>
      </c>
    </row>
    <row r="41" spans="1:42" ht="60" customHeight="1" x14ac:dyDescent="0.25">
      <c r="A41" s="47">
        <v>16</v>
      </c>
      <c r="B41" s="47" t="s">
        <v>280</v>
      </c>
      <c r="C41" s="47" t="s">
        <v>26</v>
      </c>
      <c r="D41" s="47" t="s">
        <v>22</v>
      </c>
      <c r="E41" s="34" t="s">
        <v>241</v>
      </c>
      <c r="F41" s="48" t="s">
        <v>344</v>
      </c>
      <c r="G41" s="119" t="s">
        <v>370</v>
      </c>
      <c r="H41" s="119" t="s">
        <v>370</v>
      </c>
      <c r="I41" s="40" t="s">
        <v>242</v>
      </c>
      <c r="J41" s="34" t="s">
        <v>436</v>
      </c>
      <c r="K41" s="76" t="s">
        <v>167</v>
      </c>
    </row>
    <row r="42" spans="1:42" ht="57.75" customHeight="1" x14ac:dyDescent="0.25">
      <c r="A42" s="47">
        <v>16</v>
      </c>
      <c r="B42" s="47" t="s">
        <v>280</v>
      </c>
      <c r="C42" s="47" t="s">
        <v>26</v>
      </c>
      <c r="D42" s="47" t="s">
        <v>23</v>
      </c>
      <c r="E42" s="34" t="s">
        <v>243</v>
      </c>
      <c r="F42" s="48" t="s">
        <v>344</v>
      </c>
      <c r="G42" s="119" t="s">
        <v>370</v>
      </c>
      <c r="H42" s="119" t="s">
        <v>370</v>
      </c>
      <c r="I42" s="40" t="s">
        <v>459</v>
      </c>
      <c r="J42" s="34" t="s">
        <v>381</v>
      </c>
      <c r="K42" s="76" t="s">
        <v>167</v>
      </c>
    </row>
    <row r="43" spans="1:42" ht="57" customHeight="1" x14ac:dyDescent="0.25">
      <c r="A43" s="47">
        <v>16</v>
      </c>
      <c r="B43" s="47" t="s">
        <v>280</v>
      </c>
      <c r="C43" s="47" t="s">
        <v>26</v>
      </c>
      <c r="D43" s="47" t="s">
        <v>28</v>
      </c>
      <c r="E43" s="34" t="s">
        <v>244</v>
      </c>
      <c r="F43" s="48" t="s">
        <v>344</v>
      </c>
      <c r="G43" s="119" t="s">
        <v>370</v>
      </c>
      <c r="H43" s="119" t="s">
        <v>370</v>
      </c>
      <c r="I43" s="40" t="s">
        <v>460</v>
      </c>
      <c r="J43" s="34" t="s">
        <v>382</v>
      </c>
      <c r="K43" s="76" t="s">
        <v>167</v>
      </c>
    </row>
    <row r="44" spans="1:42" ht="54.75" customHeight="1" x14ac:dyDescent="0.25">
      <c r="A44" s="47">
        <v>16</v>
      </c>
      <c r="B44" s="47" t="s">
        <v>280</v>
      </c>
      <c r="C44" s="47" t="s">
        <v>26</v>
      </c>
      <c r="D44" s="47" t="s">
        <v>24</v>
      </c>
      <c r="E44" s="34" t="s">
        <v>245</v>
      </c>
      <c r="F44" s="48" t="s">
        <v>344</v>
      </c>
      <c r="G44" s="119" t="s">
        <v>370</v>
      </c>
      <c r="H44" s="119" t="s">
        <v>370</v>
      </c>
      <c r="I44" s="40" t="s">
        <v>461</v>
      </c>
      <c r="J44" s="34" t="s">
        <v>306</v>
      </c>
      <c r="K44" s="76" t="s">
        <v>167</v>
      </c>
    </row>
    <row r="45" spans="1:42" ht="66.75" customHeight="1" x14ac:dyDescent="0.25">
      <c r="A45" s="47">
        <v>16</v>
      </c>
      <c r="B45" s="47" t="s">
        <v>280</v>
      </c>
      <c r="C45" s="47" t="s">
        <v>26</v>
      </c>
      <c r="D45" s="47" t="s">
        <v>29</v>
      </c>
      <c r="E45" s="34" t="s">
        <v>111</v>
      </c>
      <c r="F45" s="48" t="s">
        <v>344</v>
      </c>
      <c r="G45" s="119" t="s">
        <v>370</v>
      </c>
      <c r="H45" s="119" t="s">
        <v>370</v>
      </c>
      <c r="I45" s="34" t="s">
        <v>246</v>
      </c>
      <c r="J45" s="34" t="s">
        <v>432</v>
      </c>
      <c r="K45" s="76" t="s">
        <v>167</v>
      </c>
    </row>
    <row r="46" spans="1:42" ht="51" x14ac:dyDescent="0.25">
      <c r="A46" s="47">
        <v>16</v>
      </c>
      <c r="B46" s="47" t="s">
        <v>280</v>
      </c>
      <c r="C46" s="47" t="s">
        <v>26</v>
      </c>
      <c r="D46" s="47" t="s">
        <v>31</v>
      </c>
      <c r="E46" s="34" t="s">
        <v>112</v>
      </c>
      <c r="F46" s="48" t="s">
        <v>344</v>
      </c>
      <c r="G46" s="119" t="s">
        <v>370</v>
      </c>
      <c r="H46" s="119" t="s">
        <v>370</v>
      </c>
      <c r="I46" s="34" t="s">
        <v>462</v>
      </c>
      <c r="J46" s="34" t="s">
        <v>433</v>
      </c>
      <c r="K46" s="76" t="s">
        <v>167</v>
      </c>
    </row>
    <row r="47" spans="1:42" s="118" customFormat="1" ht="79.5" customHeight="1" x14ac:dyDescent="0.25">
      <c r="A47" s="47">
        <v>16</v>
      </c>
      <c r="B47" s="47" t="s">
        <v>280</v>
      </c>
      <c r="C47" s="47" t="s">
        <v>26</v>
      </c>
      <c r="D47" s="47" t="s">
        <v>145</v>
      </c>
      <c r="E47" s="34" t="s">
        <v>113</v>
      </c>
      <c r="F47" s="48" t="s">
        <v>344</v>
      </c>
      <c r="G47" s="119" t="s">
        <v>370</v>
      </c>
      <c r="H47" s="119" t="s">
        <v>370</v>
      </c>
      <c r="I47" s="34" t="s">
        <v>463</v>
      </c>
      <c r="J47" s="34" t="s">
        <v>383</v>
      </c>
      <c r="K47" s="76" t="s">
        <v>167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</row>
    <row r="48" spans="1:42" ht="70.5" customHeight="1" x14ac:dyDescent="0.25">
      <c r="A48" s="47">
        <v>16</v>
      </c>
      <c r="B48" s="47" t="s">
        <v>280</v>
      </c>
      <c r="C48" s="47" t="s">
        <v>26</v>
      </c>
      <c r="D48" s="47" t="s">
        <v>247</v>
      </c>
      <c r="E48" s="40" t="s">
        <v>248</v>
      </c>
      <c r="F48" s="48" t="s">
        <v>344</v>
      </c>
      <c r="G48" s="119" t="s">
        <v>370</v>
      </c>
      <c r="H48" s="119" t="s">
        <v>384</v>
      </c>
      <c r="I48" s="185" t="s">
        <v>464</v>
      </c>
      <c r="J48" s="34" t="s">
        <v>389</v>
      </c>
      <c r="K48" s="76" t="s">
        <v>167</v>
      </c>
    </row>
    <row r="49" spans="1:42" s="118" customFormat="1" ht="68.25" customHeight="1" x14ac:dyDescent="0.25">
      <c r="A49" s="47">
        <v>16</v>
      </c>
      <c r="B49" s="47" t="s">
        <v>280</v>
      </c>
      <c r="C49" s="47" t="s">
        <v>26</v>
      </c>
      <c r="D49" s="47" t="s">
        <v>249</v>
      </c>
      <c r="E49" s="34" t="s">
        <v>250</v>
      </c>
      <c r="F49" s="48" t="s">
        <v>344</v>
      </c>
      <c r="G49" s="119" t="s">
        <v>385</v>
      </c>
      <c r="H49" s="119" t="s">
        <v>370</v>
      </c>
      <c r="I49" s="185" t="s">
        <v>251</v>
      </c>
      <c r="J49" s="276" t="s">
        <v>484</v>
      </c>
      <c r="K49" s="76" t="s">
        <v>167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</row>
    <row r="50" spans="1:42" ht="81" customHeight="1" x14ac:dyDescent="0.25">
      <c r="A50" s="173" t="s">
        <v>144</v>
      </c>
      <c r="B50" s="173" t="s">
        <v>280</v>
      </c>
      <c r="C50" s="173" t="s">
        <v>26</v>
      </c>
      <c r="D50" s="173" t="s">
        <v>252</v>
      </c>
      <c r="E50" s="185" t="s">
        <v>253</v>
      </c>
      <c r="F50" s="48" t="s">
        <v>344</v>
      </c>
      <c r="G50" s="119" t="s">
        <v>370</v>
      </c>
      <c r="H50" s="119" t="s">
        <v>370</v>
      </c>
      <c r="I50" s="185" t="s">
        <v>254</v>
      </c>
      <c r="J50" s="34" t="s">
        <v>297</v>
      </c>
      <c r="K50" s="76" t="s">
        <v>311</v>
      </c>
    </row>
    <row r="51" spans="1:42" ht="74.25" customHeight="1" x14ac:dyDescent="0.25">
      <c r="A51" s="173" t="s">
        <v>144</v>
      </c>
      <c r="B51" s="173" t="s">
        <v>280</v>
      </c>
      <c r="C51" s="173" t="s">
        <v>26</v>
      </c>
      <c r="D51" s="173" t="s">
        <v>255</v>
      </c>
      <c r="E51" s="185" t="s">
        <v>331</v>
      </c>
      <c r="F51" s="48" t="s">
        <v>344</v>
      </c>
      <c r="G51" s="119" t="s">
        <v>370</v>
      </c>
      <c r="H51" s="119" t="s">
        <v>370</v>
      </c>
      <c r="I51" s="185" t="s">
        <v>256</v>
      </c>
      <c r="J51" s="48" t="s">
        <v>386</v>
      </c>
      <c r="K51" s="121" t="s">
        <v>167</v>
      </c>
    </row>
    <row r="52" spans="1:42" ht="78.75" customHeight="1" x14ac:dyDescent="0.25">
      <c r="A52" s="173" t="s">
        <v>144</v>
      </c>
      <c r="B52" s="173" t="s">
        <v>280</v>
      </c>
      <c r="C52" s="173" t="s">
        <v>26</v>
      </c>
      <c r="D52" s="173" t="s">
        <v>289</v>
      </c>
      <c r="E52" s="185" t="s">
        <v>290</v>
      </c>
      <c r="F52" s="48" t="s">
        <v>344</v>
      </c>
      <c r="G52" s="119" t="s">
        <v>370</v>
      </c>
      <c r="H52" s="119" t="s">
        <v>370</v>
      </c>
      <c r="I52" s="185" t="s">
        <v>291</v>
      </c>
      <c r="J52" s="34" t="s">
        <v>387</v>
      </c>
      <c r="K52" s="121" t="s">
        <v>167</v>
      </c>
    </row>
    <row r="53" spans="1:42" ht="79.5" customHeight="1" x14ac:dyDescent="0.25">
      <c r="A53" s="47">
        <v>16</v>
      </c>
      <c r="B53" s="47" t="s">
        <v>280</v>
      </c>
      <c r="C53" s="47" t="s">
        <v>27</v>
      </c>
      <c r="D53" s="47"/>
      <c r="E53" s="34" t="s">
        <v>107</v>
      </c>
      <c r="F53" s="48" t="s">
        <v>344</v>
      </c>
      <c r="G53" s="119" t="s">
        <v>370</v>
      </c>
      <c r="H53" s="119" t="s">
        <v>370</v>
      </c>
      <c r="I53" s="348" t="s">
        <v>465</v>
      </c>
      <c r="J53" s="34" t="s">
        <v>388</v>
      </c>
      <c r="K53" s="196" t="s">
        <v>167</v>
      </c>
    </row>
    <row r="54" spans="1:42" ht="104.25" customHeight="1" x14ac:dyDescent="0.25">
      <c r="A54" s="47">
        <v>16</v>
      </c>
      <c r="B54" s="47" t="s">
        <v>280</v>
      </c>
      <c r="C54" s="47" t="s">
        <v>27</v>
      </c>
      <c r="D54" s="47" t="s">
        <v>25</v>
      </c>
      <c r="E54" s="34" t="s">
        <v>108</v>
      </c>
      <c r="F54" s="48" t="s">
        <v>344</v>
      </c>
      <c r="G54" s="119" t="s">
        <v>370</v>
      </c>
      <c r="H54" s="119" t="s">
        <v>370</v>
      </c>
      <c r="I54" s="349"/>
      <c r="J54" s="34" t="s">
        <v>307</v>
      </c>
      <c r="K54" s="76" t="s">
        <v>167</v>
      </c>
    </row>
    <row r="55" spans="1:42" ht="66" customHeight="1" x14ac:dyDescent="0.25">
      <c r="A55" s="47">
        <v>16</v>
      </c>
      <c r="B55" s="47" t="s">
        <v>280</v>
      </c>
      <c r="C55" s="47" t="s">
        <v>27</v>
      </c>
      <c r="D55" s="47" t="s">
        <v>26</v>
      </c>
      <c r="E55" s="34" t="s">
        <v>109</v>
      </c>
      <c r="F55" s="48" t="s">
        <v>344</v>
      </c>
      <c r="G55" s="119" t="s">
        <v>370</v>
      </c>
      <c r="H55" s="119" t="s">
        <v>385</v>
      </c>
      <c r="I55" s="350"/>
      <c r="J55" s="34" t="s">
        <v>308</v>
      </c>
      <c r="K55" s="40" t="s">
        <v>167</v>
      </c>
    </row>
    <row r="56" spans="1:42" ht="58.5" customHeight="1" x14ac:dyDescent="0.25">
      <c r="A56" s="47">
        <v>16</v>
      </c>
      <c r="B56" s="47" t="s">
        <v>280</v>
      </c>
      <c r="C56" s="47" t="s">
        <v>27</v>
      </c>
      <c r="D56" s="47" t="s">
        <v>27</v>
      </c>
      <c r="E56" s="34" t="s">
        <v>110</v>
      </c>
      <c r="F56" s="48" t="s">
        <v>344</v>
      </c>
      <c r="G56" s="119" t="s">
        <v>370</v>
      </c>
      <c r="H56" s="119" t="s">
        <v>370</v>
      </c>
      <c r="I56" s="34" t="s">
        <v>466</v>
      </c>
      <c r="J56" s="34" t="s">
        <v>393</v>
      </c>
      <c r="K56" s="40" t="s">
        <v>167</v>
      </c>
    </row>
    <row r="57" spans="1:42" ht="111" customHeight="1" x14ac:dyDescent="0.25">
      <c r="A57" s="47">
        <v>16</v>
      </c>
      <c r="B57" s="47" t="s">
        <v>280</v>
      </c>
      <c r="C57" s="47" t="s">
        <v>22</v>
      </c>
      <c r="D57" s="47"/>
      <c r="E57" s="34" t="s">
        <v>257</v>
      </c>
      <c r="F57" s="48" t="s">
        <v>345</v>
      </c>
      <c r="G57" s="119" t="s">
        <v>370</v>
      </c>
      <c r="H57" s="119" t="s">
        <v>370</v>
      </c>
      <c r="I57" s="34"/>
      <c r="J57" s="34"/>
      <c r="K57" s="133" t="s">
        <v>167</v>
      </c>
    </row>
    <row r="58" spans="1:42" ht="132.75" customHeight="1" x14ac:dyDescent="0.25">
      <c r="A58" s="47">
        <v>16</v>
      </c>
      <c r="B58" s="47" t="s">
        <v>280</v>
      </c>
      <c r="C58" s="47" t="s">
        <v>22</v>
      </c>
      <c r="D58" s="47" t="s">
        <v>25</v>
      </c>
      <c r="E58" s="34" t="s">
        <v>142</v>
      </c>
      <c r="F58" s="48" t="s">
        <v>344</v>
      </c>
      <c r="G58" s="119" t="s">
        <v>370</v>
      </c>
      <c r="H58" s="119" t="s">
        <v>370</v>
      </c>
      <c r="I58" s="34" t="s">
        <v>467</v>
      </c>
      <c r="J58" s="34" t="s">
        <v>468</v>
      </c>
      <c r="K58" s="40" t="s">
        <v>167</v>
      </c>
    </row>
    <row r="59" spans="1:42" ht="102.75" customHeight="1" x14ac:dyDescent="0.25">
      <c r="A59" s="47">
        <v>16</v>
      </c>
      <c r="B59" s="47" t="s">
        <v>280</v>
      </c>
      <c r="C59" s="47" t="s">
        <v>23</v>
      </c>
      <c r="D59" s="47"/>
      <c r="E59" s="34" t="s">
        <v>114</v>
      </c>
      <c r="F59" s="48" t="s">
        <v>346</v>
      </c>
      <c r="G59" s="119" t="s">
        <v>370</v>
      </c>
      <c r="H59" s="119" t="s">
        <v>370</v>
      </c>
      <c r="I59" s="48" t="s">
        <v>469</v>
      </c>
      <c r="J59" s="34" t="s">
        <v>470</v>
      </c>
      <c r="K59" s="133" t="s">
        <v>167</v>
      </c>
    </row>
    <row r="60" spans="1:42" ht="99.75" customHeight="1" x14ac:dyDescent="0.25">
      <c r="A60" s="47">
        <v>16</v>
      </c>
      <c r="B60" s="47" t="s">
        <v>280</v>
      </c>
      <c r="C60" s="47" t="s">
        <v>23</v>
      </c>
      <c r="D60" s="47" t="s">
        <v>25</v>
      </c>
      <c r="E60" s="34" t="s">
        <v>115</v>
      </c>
      <c r="F60" s="48" t="s">
        <v>346</v>
      </c>
      <c r="G60" s="119" t="s">
        <v>370</v>
      </c>
      <c r="H60" s="119" t="s">
        <v>370</v>
      </c>
      <c r="I60" s="365" t="s">
        <v>471</v>
      </c>
      <c r="J60" s="272" t="s">
        <v>394</v>
      </c>
      <c r="K60" s="76" t="s">
        <v>167</v>
      </c>
    </row>
    <row r="61" spans="1:42" ht="75" customHeight="1" x14ac:dyDescent="0.25">
      <c r="A61" s="47">
        <v>16</v>
      </c>
      <c r="B61" s="47" t="s">
        <v>280</v>
      </c>
      <c r="C61" s="47" t="s">
        <v>23</v>
      </c>
      <c r="D61" s="47" t="s">
        <v>26</v>
      </c>
      <c r="E61" s="34" t="s">
        <v>116</v>
      </c>
      <c r="F61" s="48" t="s">
        <v>346</v>
      </c>
      <c r="G61" s="119" t="s">
        <v>370</v>
      </c>
      <c r="H61" s="119" t="s">
        <v>370</v>
      </c>
      <c r="I61" s="366"/>
      <c r="J61" s="40" t="s">
        <v>395</v>
      </c>
      <c r="K61" s="76" t="s">
        <v>167</v>
      </c>
    </row>
    <row r="62" spans="1:42" ht="109.5" customHeight="1" x14ac:dyDescent="0.25">
      <c r="A62" s="334">
        <v>16</v>
      </c>
      <c r="B62" s="334" t="s">
        <v>281</v>
      </c>
      <c r="C62" s="334"/>
      <c r="D62" s="334"/>
      <c r="E62" s="361" t="s">
        <v>4</v>
      </c>
      <c r="F62" s="363" t="s">
        <v>262</v>
      </c>
      <c r="G62" s="352"/>
      <c r="H62" s="352"/>
      <c r="I62" s="343"/>
      <c r="J62" s="343"/>
      <c r="K62" s="337"/>
    </row>
    <row r="63" spans="1:42" ht="4.5" hidden="1" customHeight="1" x14ac:dyDescent="0.25">
      <c r="A63" s="335"/>
      <c r="B63" s="335"/>
      <c r="C63" s="335"/>
      <c r="D63" s="335"/>
      <c r="E63" s="362"/>
      <c r="F63" s="364"/>
      <c r="G63" s="353"/>
      <c r="H63" s="353"/>
      <c r="I63" s="351"/>
      <c r="J63" s="351"/>
      <c r="K63" s="338"/>
    </row>
    <row r="64" spans="1:42" hidden="1" x14ac:dyDescent="0.25">
      <c r="A64" s="335"/>
      <c r="B64" s="335"/>
      <c r="C64" s="335"/>
      <c r="D64" s="335"/>
      <c r="E64" s="362"/>
      <c r="F64" s="364"/>
      <c r="G64" s="353"/>
      <c r="H64" s="353"/>
      <c r="I64" s="344"/>
      <c r="J64" s="344"/>
      <c r="K64" s="339"/>
    </row>
    <row r="65" spans="1:11" ht="208.5" customHeight="1" x14ac:dyDescent="0.25">
      <c r="A65" s="47">
        <v>16</v>
      </c>
      <c r="B65" s="47" t="s">
        <v>281</v>
      </c>
      <c r="C65" s="47" t="s">
        <v>25</v>
      </c>
      <c r="D65" s="47"/>
      <c r="E65" s="34" t="s">
        <v>258</v>
      </c>
      <c r="F65" s="48" t="s">
        <v>337</v>
      </c>
      <c r="G65" s="119" t="s">
        <v>347</v>
      </c>
      <c r="H65" s="119"/>
      <c r="I65" s="263" t="s">
        <v>294</v>
      </c>
      <c r="J65" s="263" t="s">
        <v>396</v>
      </c>
      <c r="K65" s="192" t="s">
        <v>303</v>
      </c>
    </row>
    <row r="66" spans="1:11" ht="38.25" x14ac:dyDescent="0.25">
      <c r="A66" s="47">
        <v>16</v>
      </c>
      <c r="B66" s="47" t="s">
        <v>281</v>
      </c>
      <c r="C66" s="47" t="s">
        <v>25</v>
      </c>
      <c r="D66" s="47" t="s">
        <v>25</v>
      </c>
      <c r="E66" s="34" t="s">
        <v>259</v>
      </c>
      <c r="F66" s="48" t="s">
        <v>337</v>
      </c>
      <c r="G66" s="138" t="s">
        <v>397</v>
      </c>
      <c r="H66" s="138" t="s">
        <v>397</v>
      </c>
      <c r="I66" s="49" t="s">
        <v>260</v>
      </c>
      <c r="J66" s="49" t="s">
        <v>398</v>
      </c>
      <c r="K66" s="181" t="s">
        <v>178</v>
      </c>
    </row>
    <row r="67" spans="1:11" ht="106.5" customHeight="1" x14ac:dyDescent="0.25">
      <c r="A67" s="47">
        <v>16</v>
      </c>
      <c r="B67" s="47" t="s">
        <v>281</v>
      </c>
      <c r="C67" s="47" t="s">
        <v>25</v>
      </c>
      <c r="D67" s="47" t="s">
        <v>26</v>
      </c>
      <c r="E67" s="34" t="s">
        <v>194</v>
      </c>
      <c r="F67" s="48" t="s">
        <v>348</v>
      </c>
      <c r="G67" s="138" t="s">
        <v>397</v>
      </c>
      <c r="H67" s="138" t="s">
        <v>397</v>
      </c>
      <c r="I67" s="49" t="s">
        <v>261</v>
      </c>
      <c r="J67" s="273" t="s">
        <v>399</v>
      </c>
      <c r="K67" s="49" t="s">
        <v>167</v>
      </c>
    </row>
    <row r="68" spans="1:11" ht="29.25" customHeight="1" x14ac:dyDescent="0.25">
      <c r="A68" s="334">
        <v>16</v>
      </c>
      <c r="B68" s="334" t="s">
        <v>282</v>
      </c>
      <c r="C68" s="334"/>
      <c r="D68" s="334"/>
      <c r="E68" s="361" t="s">
        <v>48</v>
      </c>
      <c r="F68" s="363" t="s">
        <v>349</v>
      </c>
      <c r="G68" s="352"/>
      <c r="H68" s="352"/>
      <c r="I68" s="343"/>
      <c r="J68" s="343"/>
      <c r="K68" s="343"/>
    </row>
    <row r="69" spans="1:11" x14ac:dyDescent="0.25">
      <c r="A69" s="335"/>
      <c r="B69" s="335"/>
      <c r="C69" s="335"/>
      <c r="D69" s="335"/>
      <c r="E69" s="362"/>
      <c r="F69" s="364"/>
      <c r="G69" s="353"/>
      <c r="H69" s="353"/>
      <c r="I69" s="351"/>
      <c r="J69" s="351"/>
      <c r="K69" s="351"/>
    </row>
    <row r="70" spans="1:11" ht="80.25" customHeight="1" x14ac:dyDescent="0.25">
      <c r="A70" s="335"/>
      <c r="B70" s="335"/>
      <c r="C70" s="335"/>
      <c r="D70" s="335"/>
      <c r="E70" s="362"/>
      <c r="F70" s="364"/>
      <c r="G70" s="354"/>
      <c r="H70" s="354"/>
      <c r="I70" s="344"/>
      <c r="J70" s="344"/>
      <c r="K70" s="344"/>
    </row>
    <row r="71" spans="1:11" ht="111.75" customHeight="1" x14ac:dyDescent="0.25">
      <c r="A71" s="47">
        <v>16</v>
      </c>
      <c r="B71" s="47" t="s">
        <v>282</v>
      </c>
      <c r="C71" s="47" t="s">
        <v>25</v>
      </c>
      <c r="D71" s="47"/>
      <c r="E71" s="34" t="s">
        <v>148</v>
      </c>
      <c r="F71" s="48" t="s">
        <v>350</v>
      </c>
      <c r="G71" s="138" t="s">
        <v>397</v>
      </c>
      <c r="H71" s="138" t="s">
        <v>397</v>
      </c>
      <c r="I71" s="34" t="s">
        <v>472</v>
      </c>
      <c r="J71" s="34" t="s">
        <v>400</v>
      </c>
      <c r="K71" s="191" t="s">
        <v>167</v>
      </c>
    </row>
    <row r="72" spans="1:11" ht="158.25" customHeight="1" x14ac:dyDescent="0.25">
      <c r="A72" s="47">
        <v>16</v>
      </c>
      <c r="B72" s="47" t="s">
        <v>282</v>
      </c>
      <c r="C72" s="47" t="s">
        <v>25</v>
      </c>
      <c r="D72" s="47" t="s">
        <v>25</v>
      </c>
      <c r="E72" s="34" t="s">
        <v>117</v>
      </c>
      <c r="F72" s="48" t="s">
        <v>350</v>
      </c>
      <c r="G72" s="138" t="s">
        <v>375</v>
      </c>
      <c r="H72" s="138" t="s">
        <v>375</v>
      </c>
      <c r="I72" s="34" t="s">
        <v>299</v>
      </c>
      <c r="J72" s="262" t="s">
        <v>401</v>
      </c>
      <c r="K72" s="34" t="s">
        <v>167</v>
      </c>
    </row>
    <row r="73" spans="1:11" ht="123" customHeight="1" x14ac:dyDescent="0.25">
      <c r="A73" s="47">
        <v>16</v>
      </c>
      <c r="B73" s="47" t="s">
        <v>282</v>
      </c>
      <c r="C73" s="47" t="s">
        <v>25</v>
      </c>
      <c r="D73" s="47" t="s">
        <v>26</v>
      </c>
      <c r="E73" s="34" t="s">
        <v>118</v>
      </c>
      <c r="F73" s="48" t="s">
        <v>262</v>
      </c>
      <c r="G73" s="138" t="s">
        <v>375</v>
      </c>
      <c r="H73" s="138" t="s">
        <v>375</v>
      </c>
      <c r="I73" s="34" t="s">
        <v>473</v>
      </c>
      <c r="J73" s="34" t="s">
        <v>295</v>
      </c>
      <c r="K73" s="34" t="s">
        <v>167</v>
      </c>
    </row>
    <row r="74" spans="1:11" ht="174.75" customHeight="1" x14ac:dyDescent="0.25">
      <c r="A74" s="47">
        <v>16</v>
      </c>
      <c r="B74" s="47" t="s">
        <v>282</v>
      </c>
      <c r="C74" s="47" t="s">
        <v>25</v>
      </c>
      <c r="D74" s="47" t="s">
        <v>27</v>
      </c>
      <c r="E74" s="34" t="s">
        <v>149</v>
      </c>
      <c r="F74" s="48" t="s">
        <v>351</v>
      </c>
      <c r="G74" s="138" t="s">
        <v>375</v>
      </c>
      <c r="H74" s="138" t="s">
        <v>375</v>
      </c>
      <c r="I74" s="34" t="s">
        <v>474</v>
      </c>
      <c r="J74" s="34" t="s">
        <v>402</v>
      </c>
      <c r="K74" s="34" t="s">
        <v>167</v>
      </c>
    </row>
    <row r="75" spans="1:11" ht="70.5" customHeight="1" x14ac:dyDescent="0.25">
      <c r="A75" s="47">
        <v>16</v>
      </c>
      <c r="B75" s="47" t="s">
        <v>282</v>
      </c>
      <c r="C75" s="47" t="s">
        <v>25</v>
      </c>
      <c r="D75" s="47" t="s">
        <v>22</v>
      </c>
      <c r="E75" s="34" t="s">
        <v>119</v>
      </c>
      <c r="F75" s="48" t="s">
        <v>352</v>
      </c>
      <c r="G75" s="138" t="s">
        <v>375</v>
      </c>
      <c r="H75" s="138" t="s">
        <v>375</v>
      </c>
      <c r="I75" s="46" t="s">
        <v>404</v>
      </c>
      <c r="J75" s="48" t="s">
        <v>403</v>
      </c>
      <c r="K75" s="34" t="s">
        <v>167</v>
      </c>
    </row>
    <row r="76" spans="1:11" ht="93.75" customHeight="1" x14ac:dyDescent="0.25">
      <c r="A76" s="47">
        <v>16</v>
      </c>
      <c r="B76" s="47" t="s">
        <v>282</v>
      </c>
      <c r="C76" s="47" t="s">
        <v>26</v>
      </c>
      <c r="D76" s="47"/>
      <c r="E76" s="34" t="s">
        <v>146</v>
      </c>
      <c r="F76" s="48" t="s">
        <v>353</v>
      </c>
      <c r="G76" s="138" t="s">
        <v>375</v>
      </c>
      <c r="H76" s="138" t="s">
        <v>375</v>
      </c>
      <c r="I76" s="46" t="s">
        <v>309</v>
      </c>
      <c r="J76" s="46" t="s">
        <v>486</v>
      </c>
      <c r="K76" s="191" t="s">
        <v>303</v>
      </c>
    </row>
    <row r="77" spans="1:11" ht="100.5" customHeight="1" x14ac:dyDescent="0.25">
      <c r="A77" s="47">
        <v>16</v>
      </c>
      <c r="B77" s="47" t="s">
        <v>282</v>
      </c>
      <c r="C77" s="47" t="s">
        <v>26</v>
      </c>
      <c r="D77" s="47" t="s">
        <v>25</v>
      </c>
      <c r="E77" s="34" t="s">
        <v>147</v>
      </c>
      <c r="F77" s="48" t="s">
        <v>353</v>
      </c>
      <c r="G77" s="138" t="s">
        <v>375</v>
      </c>
      <c r="H77" s="138" t="s">
        <v>375</v>
      </c>
      <c r="I77" s="46" t="s">
        <v>263</v>
      </c>
      <c r="J77" s="46" t="s">
        <v>485</v>
      </c>
      <c r="K77" s="34" t="s">
        <v>303</v>
      </c>
    </row>
    <row r="78" spans="1:11" ht="127.5" x14ac:dyDescent="0.25">
      <c r="A78" s="47">
        <v>16</v>
      </c>
      <c r="B78" s="47" t="s">
        <v>282</v>
      </c>
      <c r="C78" s="47" t="s">
        <v>26</v>
      </c>
      <c r="D78" s="47" t="s">
        <v>26</v>
      </c>
      <c r="E78" s="34" t="s">
        <v>120</v>
      </c>
      <c r="F78" s="48" t="s">
        <v>354</v>
      </c>
      <c r="G78" s="138" t="s">
        <v>375</v>
      </c>
      <c r="H78" s="138" t="s">
        <v>375</v>
      </c>
      <c r="I78" s="34" t="s">
        <v>475</v>
      </c>
      <c r="J78" s="48" t="s">
        <v>421</v>
      </c>
      <c r="K78" s="34" t="s">
        <v>167</v>
      </c>
    </row>
    <row r="79" spans="1:11" ht="235.5" customHeight="1" x14ac:dyDescent="0.25">
      <c r="A79" s="172">
        <v>16</v>
      </c>
      <c r="B79" s="172" t="s">
        <v>282</v>
      </c>
      <c r="C79" s="172" t="s">
        <v>27</v>
      </c>
      <c r="D79" s="172"/>
      <c r="E79" s="176" t="s">
        <v>195</v>
      </c>
      <c r="F79" s="182"/>
      <c r="G79" s="138" t="s">
        <v>375</v>
      </c>
      <c r="H79" s="138" t="s">
        <v>375</v>
      </c>
      <c r="I79" s="178" t="s">
        <v>405</v>
      </c>
      <c r="J79" s="274" t="s">
        <v>406</v>
      </c>
      <c r="K79" s="191" t="s">
        <v>167</v>
      </c>
    </row>
    <row r="80" spans="1:11" ht="35.25" customHeight="1" x14ac:dyDescent="0.25">
      <c r="A80" s="334">
        <v>16</v>
      </c>
      <c r="B80" s="334" t="s">
        <v>282</v>
      </c>
      <c r="C80" s="334" t="s">
        <v>27</v>
      </c>
      <c r="D80" s="334" t="s">
        <v>25</v>
      </c>
      <c r="E80" s="337" t="s">
        <v>320</v>
      </c>
      <c r="F80" s="358" t="s">
        <v>349</v>
      </c>
      <c r="G80" s="352" t="s">
        <v>370</v>
      </c>
      <c r="H80" s="352" t="s">
        <v>370</v>
      </c>
      <c r="I80" s="348" t="s">
        <v>264</v>
      </c>
      <c r="J80" s="352" t="s">
        <v>424</v>
      </c>
      <c r="K80" s="337" t="s">
        <v>167</v>
      </c>
    </row>
    <row r="81" spans="1:11" ht="85.5" customHeight="1" x14ac:dyDescent="0.25">
      <c r="A81" s="335"/>
      <c r="B81" s="335"/>
      <c r="C81" s="335"/>
      <c r="D81" s="335"/>
      <c r="E81" s="338"/>
      <c r="F81" s="359"/>
      <c r="G81" s="353"/>
      <c r="H81" s="353"/>
      <c r="I81" s="349"/>
      <c r="J81" s="353"/>
      <c r="K81" s="338"/>
    </row>
    <row r="82" spans="1:11" ht="237.75" customHeight="1" x14ac:dyDescent="0.25">
      <c r="A82" s="336"/>
      <c r="B82" s="336"/>
      <c r="C82" s="336"/>
      <c r="D82" s="336"/>
      <c r="E82" s="339"/>
      <c r="F82" s="360"/>
      <c r="G82" s="354"/>
      <c r="H82" s="354"/>
      <c r="I82" s="350"/>
      <c r="J82" s="354"/>
      <c r="K82" s="339"/>
    </row>
    <row r="83" spans="1:11" ht="21" customHeight="1" x14ac:dyDescent="0.25">
      <c r="A83" s="334">
        <v>16</v>
      </c>
      <c r="B83" s="334" t="s">
        <v>282</v>
      </c>
      <c r="C83" s="334" t="s">
        <v>27</v>
      </c>
      <c r="D83" s="334" t="s">
        <v>26</v>
      </c>
      <c r="E83" s="337" t="s">
        <v>332</v>
      </c>
      <c r="F83" s="370" t="s">
        <v>355</v>
      </c>
      <c r="G83" s="352" t="s">
        <v>407</v>
      </c>
      <c r="H83" s="352" t="s">
        <v>407</v>
      </c>
      <c r="I83" s="348" t="s">
        <v>419</v>
      </c>
      <c r="J83" s="352" t="s">
        <v>310</v>
      </c>
      <c r="K83" s="367" t="s">
        <v>167</v>
      </c>
    </row>
    <row r="84" spans="1:11" ht="50.25" customHeight="1" x14ac:dyDescent="0.25">
      <c r="A84" s="335"/>
      <c r="B84" s="335"/>
      <c r="C84" s="335"/>
      <c r="D84" s="335"/>
      <c r="E84" s="338"/>
      <c r="F84" s="371"/>
      <c r="G84" s="353"/>
      <c r="H84" s="353"/>
      <c r="I84" s="349"/>
      <c r="J84" s="353"/>
      <c r="K84" s="368"/>
    </row>
    <row r="85" spans="1:11" ht="55.5" customHeight="1" x14ac:dyDescent="0.25">
      <c r="A85" s="335"/>
      <c r="B85" s="335"/>
      <c r="C85" s="335"/>
      <c r="D85" s="335"/>
      <c r="E85" s="338"/>
      <c r="F85" s="371"/>
      <c r="G85" s="353"/>
      <c r="H85" s="353"/>
      <c r="I85" s="349"/>
      <c r="J85" s="353"/>
      <c r="K85" s="368"/>
    </row>
    <row r="86" spans="1:11" ht="223.5" customHeight="1" x14ac:dyDescent="0.25">
      <c r="A86" s="336"/>
      <c r="B86" s="336"/>
      <c r="C86" s="336"/>
      <c r="D86" s="336"/>
      <c r="E86" s="339"/>
      <c r="F86" s="372"/>
      <c r="G86" s="354"/>
      <c r="H86" s="354"/>
      <c r="I86" s="350"/>
      <c r="J86" s="354"/>
      <c r="K86" s="369"/>
    </row>
    <row r="87" spans="1:11" ht="257.25" customHeight="1" x14ac:dyDescent="0.25">
      <c r="A87" s="173" t="s">
        <v>144</v>
      </c>
      <c r="B87" s="173" t="s">
        <v>282</v>
      </c>
      <c r="C87" s="173" t="s">
        <v>27</v>
      </c>
      <c r="D87" s="173" t="s">
        <v>27</v>
      </c>
      <c r="E87" s="175" t="s">
        <v>265</v>
      </c>
      <c r="F87" s="48" t="s">
        <v>356</v>
      </c>
      <c r="G87" s="177" t="s">
        <v>407</v>
      </c>
      <c r="H87" s="177" t="s">
        <v>407</v>
      </c>
      <c r="I87" s="185" t="s">
        <v>476</v>
      </c>
      <c r="J87" s="276" t="s">
        <v>412</v>
      </c>
      <c r="K87" s="121" t="s">
        <v>167</v>
      </c>
    </row>
    <row r="88" spans="1:11" ht="188.25" customHeight="1" x14ac:dyDescent="0.25">
      <c r="A88" s="47">
        <v>16</v>
      </c>
      <c r="B88" s="47" t="s">
        <v>282</v>
      </c>
      <c r="C88" s="47" t="s">
        <v>27</v>
      </c>
      <c r="D88" s="47" t="s">
        <v>22</v>
      </c>
      <c r="E88" s="34" t="s">
        <v>121</v>
      </c>
      <c r="F88" s="48" t="s">
        <v>357</v>
      </c>
      <c r="G88" s="177" t="s">
        <v>407</v>
      </c>
      <c r="H88" s="177" t="s">
        <v>407</v>
      </c>
      <c r="I88" s="34" t="s">
        <v>477</v>
      </c>
      <c r="J88" s="258" t="s">
        <v>478</v>
      </c>
      <c r="K88" s="76" t="s">
        <v>303</v>
      </c>
    </row>
    <row r="89" spans="1:11" ht="239.25" customHeight="1" x14ac:dyDescent="0.25">
      <c r="A89" s="47">
        <v>16</v>
      </c>
      <c r="B89" s="47" t="s">
        <v>282</v>
      </c>
      <c r="C89" s="47" t="s">
        <v>27</v>
      </c>
      <c r="D89" s="47" t="s">
        <v>23</v>
      </c>
      <c r="E89" s="34" t="s">
        <v>122</v>
      </c>
      <c r="F89" s="48" t="s">
        <v>344</v>
      </c>
      <c r="G89" s="254" t="s">
        <v>407</v>
      </c>
      <c r="H89" s="254" t="s">
        <v>407</v>
      </c>
      <c r="I89" s="34" t="s">
        <v>479</v>
      </c>
      <c r="J89" s="34" t="s">
        <v>488</v>
      </c>
      <c r="K89" s="76" t="s">
        <v>303</v>
      </c>
    </row>
    <row r="90" spans="1:11" ht="42.75" customHeight="1" x14ac:dyDescent="0.25">
      <c r="A90" s="334">
        <v>16</v>
      </c>
      <c r="B90" s="334" t="s">
        <v>282</v>
      </c>
      <c r="C90" s="334" t="s">
        <v>27</v>
      </c>
      <c r="D90" s="334" t="s">
        <v>28</v>
      </c>
      <c r="E90" s="337" t="s">
        <v>333</v>
      </c>
      <c r="F90" s="358" t="s">
        <v>358</v>
      </c>
      <c r="G90" s="352" t="s">
        <v>407</v>
      </c>
      <c r="H90" s="352" t="s">
        <v>407</v>
      </c>
      <c r="I90" s="337" t="s">
        <v>480</v>
      </c>
      <c r="J90" s="352" t="s">
        <v>425</v>
      </c>
      <c r="K90" s="367" t="s">
        <v>167</v>
      </c>
    </row>
    <row r="91" spans="1:11" ht="56.25" customHeight="1" x14ac:dyDescent="0.25">
      <c r="A91" s="335"/>
      <c r="B91" s="335"/>
      <c r="C91" s="335"/>
      <c r="D91" s="335"/>
      <c r="E91" s="338"/>
      <c r="F91" s="359"/>
      <c r="G91" s="353"/>
      <c r="H91" s="353"/>
      <c r="I91" s="338"/>
      <c r="J91" s="353"/>
      <c r="K91" s="368"/>
    </row>
    <row r="92" spans="1:11" ht="35.25" customHeight="1" x14ac:dyDescent="0.25">
      <c r="A92" s="335"/>
      <c r="B92" s="335"/>
      <c r="C92" s="335"/>
      <c r="D92" s="335"/>
      <c r="E92" s="338"/>
      <c r="F92" s="359"/>
      <c r="G92" s="353"/>
      <c r="H92" s="353"/>
      <c r="I92" s="338"/>
      <c r="J92" s="353"/>
      <c r="K92" s="368"/>
    </row>
    <row r="93" spans="1:11" ht="27" hidden="1" customHeight="1" x14ac:dyDescent="0.25">
      <c r="A93" s="335"/>
      <c r="B93" s="335"/>
      <c r="C93" s="335"/>
      <c r="D93" s="335"/>
      <c r="E93" s="338"/>
      <c r="F93" s="359"/>
      <c r="G93" s="354"/>
      <c r="H93" s="354"/>
      <c r="I93" s="338"/>
      <c r="J93" s="354"/>
      <c r="K93" s="369"/>
    </row>
    <row r="94" spans="1:11" ht="126" customHeight="1" x14ac:dyDescent="0.25">
      <c r="A94" s="47">
        <v>16</v>
      </c>
      <c r="B94" s="47" t="s">
        <v>282</v>
      </c>
      <c r="C94" s="47" t="s">
        <v>22</v>
      </c>
      <c r="D94" s="47"/>
      <c r="E94" s="34" t="s">
        <v>196</v>
      </c>
      <c r="F94" s="48" t="s">
        <v>359</v>
      </c>
      <c r="G94" s="119" t="s">
        <v>407</v>
      </c>
      <c r="H94" s="119" t="s">
        <v>407</v>
      </c>
      <c r="I94" s="184" t="s">
        <v>266</v>
      </c>
      <c r="J94" s="276" t="s">
        <v>269</v>
      </c>
      <c r="K94" s="193" t="s">
        <v>167</v>
      </c>
    </row>
    <row r="95" spans="1:11" ht="409.5" customHeight="1" x14ac:dyDescent="0.25">
      <c r="A95" s="47">
        <v>16</v>
      </c>
      <c r="B95" s="47" t="s">
        <v>282</v>
      </c>
      <c r="C95" s="47" t="s">
        <v>28</v>
      </c>
      <c r="D95" s="47"/>
      <c r="E95" s="34" t="s">
        <v>334</v>
      </c>
      <c r="F95" s="49" t="s">
        <v>360</v>
      </c>
      <c r="G95" s="177" t="s">
        <v>407</v>
      </c>
      <c r="H95" s="177" t="s">
        <v>407</v>
      </c>
      <c r="I95" s="124" t="s">
        <v>481</v>
      </c>
      <c r="J95" s="276" t="s">
        <v>426</v>
      </c>
      <c r="K95" s="193" t="s">
        <v>178</v>
      </c>
    </row>
    <row r="96" spans="1:11" ht="189.75" customHeight="1" x14ac:dyDescent="0.25">
      <c r="A96" s="47" t="s">
        <v>144</v>
      </c>
      <c r="B96" s="47" t="s">
        <v>282</v>
      </c>
      <c r="C96" s="47" t="s">
        <v>28</v>
      </c>
      <c r="D96" s="47" t="s">
        <v>25</v>
      </c>
      <c r="E96" s="34" t="s">
        <v>163</v>
      </c>
      <c r="F96" s="46" t="s">
        <v>361</v>
      </c>
      <c r="G96" s="177" t="s">
        <v>416</v>
      </c>
      <c r="H96" s="177" t="s">
        <v>416</v>
      </c>
      <c r="I96" s="34" t="s">
        <v>420</v>
      </c>
      <c r="J96" s="77" t="s">
        <v>300</v>
      </c>
      <c r="K96" s="123" t="s">
        <v>178</v>
      </c>
    </row>
    <row r="97" spans="1:11" ht="153.75" customHeight="1" x14ac:dyDescent="0.25">
      <c r="A97" s="47" t="s">
        <v>144</v>
      </c>
      <c r="B97" s="47" t="s">
        <v>282</v>
      </c>
      <c r="C97" s="47" t="s">
        <v>28</v>
      </c>
      <c r="D97" s="47" t="s">
        <v>26</v>
      </c>
      <c r="E97" s="34" t="s">
        <v>267</v>
      </c>
      <c r="F97" s="46" t="s">
        <v>361</v>
      </c>
      <c r="G97" s="177" t="s">
        <v>415</v>
      </c>
      <c r="H97" s="177" t="s">
        <v>416</v>
      </c>
      <c r="I97" s="119" t="s">
        <v>482</v>
      </c>
      <c r="J97" s="276" t="s">
        <v>427</v>
      </c>
      <c r="K97" s="123" t="s">
        <v>167</v>
      </c>
    </row>
    <row r="98" spans="1:11" ht="366" customHeight="1" x14ac:dyDescent="0.25">
      <c r="A98" s="47" t="s">
        <v>144</v>
      </c>
      <c r="B98" s="47" t="s">
        <v>282</v>
      </c>
      <c r="C98" s="47" t="s">
        <v>28</v>
      </c>
      <c r="D98" s="47" t="s">
        <v>27</v>
      </c>
      <c r="E98" s="34" t="s">
        <v>164</v>
      </c>
      <c r="F98" s="46" t="s">
        <v>362</v>
      </c>
      <c r="G98" s="177" t="s">
        <v>416</v>
      </c>
      <c r="H98" s="177" t="s">
        <v>416</v>
      </c>
      <c r="I98" s="34" t="s">
        <v>483</v>
      </c>
      <c r="J98" s="77" t="s">
        <v>428</v>
      </c>
      <c r="K98" s="121" t="s">
        <v>312</v>
      </c>
    </row>
    <row r="99" spans="1:11" ht="160.5" customHeight="1" x14ac:dyDescent="0.25">
      <c r="A99" s="47" t="s">
        <v>144</v>
      </c>
      <c r="B99" s="47" t="s">
        <v>282</v>
      </c>
      <c r="C99" s="47" t="s">
        <v>28</v>
      </c>
      <c r="D99" s="47" t="s">
        <v>22</v>
      </c>
      <c r="E99" s="34" t="s">
        <v>165</v>
      </c>
      <c r="F99" s="46" t="s">
        <v>361</v>
      </c>
      <c r="G99" s="177" t="s">
        <v>416</v>
      </c>
      <c r="H99" s="177" t="s">
        <v>416</v>
      </c>
      <c r="I99" s="34" t="s">
        <v>417</v>
      </c>
      <c r="J99" s="276" t="s">
        <v>268</v>
      </c>
      <c r="K99" s="121" t="s">
        <v>167</v>
      </c>
    </row>
    <row r="100" spans="1:11" ht="103.5" customHeight="1" x14ac:dyDescent="0.25">
      <c r="A100" s="47" t="s">
        <v>144</v>
      </c>
      <c r="B100" s="47" t="s">
        <v>22</v>
      </c>
      <c r="C100" s="47" t="s">
        <v>28</v>
      </c>
      <c r="D100" s="47" t="s">
        <v>23</v>
      </c>
      <c r="E100" s="34" t="s">
        <v>166</v>
      </c>
      <c r="F100" s="46" t="s">
        <v>361</v>
      </c>
      <c r="G100" s="177" t="s">
        <v>416</v>
      </c>
      <c r="H100" s="177" t="s">
        <v>416</v>
      </c>
      <c r="I100" s="34" t="s">
        <v>418</v>
      </c>
      <c r="J100" s="276" t="s">
        <v>487</v>
      </c>
      <c r="K100" s="121" t="s">
        <v>167</v>
      </c>
    </row>
    <row r="103" spans="1:11" ht="18.75" x14ac:dyDescent="0.3">
      <c r="E103" s="197" t="s">
        <v>315</v>
      </c>
      <c r="F103" s="139"/>
      <c r="G103" s="139"/>
      <c r="H103" s="139"/>
      <c r="I103" s="197"/>
      <c r="J103" s="198" t="s">
        <v>270</v>
      </c>
    </row>
  </sheetData>
  <mergeCells count="115">
    <mergeCell ref="I30:I31"/>
    <mergeCell ref="I53:I55"/>
    <mergeCell ref="J80:J82"/>
    <mergeCell ref="J83:J86"/>
    <mergeCell ref="A90:A93"/>
    <mergeCell ref="B90:B93"/>
    <mergeCell ref="C90:C93"/>
    <mergeCell ref="D90:D93"/>
    <mergeCell ref="E90:E93"/>
    <mergeCell ref="F90:F93"/>
    <mergeCell ref="A83:A86"/>
    <mergeCell ref="G62:G64"/>
    <mergeCell ref="H62:H64"/>
    <mergeCell ref="I62:I64"/>
    <mergeCell ref="J62:J64"/>
    <mergeCell ref="G32:G34"/>
    <mergeCell ref="G36:G38"/>
    <mergeCell ref="H36:H38"/>
    <mergeCell ref="A36:A38"/>
    <mergeCell ref="B36:B38"/>
    <mergeCell ref="C36:C38"/>
    <mergeCell ref="I36:I38"/>
    <mergeCell ref="J36:J38"/>
    <mergeCell ref="B83:B86"/>
    <mergeCell ref="K83:K86"/>
    <mergeCell ref="G80:G82"/>
    <mergeCell ref="H80:H82"/>
    <mergeCell ref="I80:I82"/>
    <mergeCell ref="K80:K82"/>
    <mergeCell ref="F80:F82"/>
    <mergeCell ref="G90:G93"/>
    <mergeCell ref="H90:H93"/>
    <mergeCell ref="I90:I93"/>
    <mergeCell ref="J90:J93"/>
    <mergeCell ref="K90:K93"/>
    <mergeCell ref="F83:F86"/>
    <mergeCell ref="G83:G86"/>
    <mergeCell ref="H83:H86"/>
    <mergeCell ref="I83:I86"/>
    <mergeCell ref="K62:K64"/>
    <mergeCell ref="I60:I61"/>
    <mergeCell ref="F62:F64"/>
    <mergeCell ref="A68:A70"/>
    <mergeCell ref="B68:B70"/>
    <mergeCell ref="C68:C70"/>
    <mergeCell ref="D68:D70"/>
    <mergeCell ref="E68:E70"/>
    <mergeCell ref="A62:A64"/>
    <mergeCell ref="B62:B64"/>
    <mergeCell ref="C62:C64"/>
    <mergeCell ref="D62:D64"/>
    <mergeCell ref="E62:E64"/>
    <mergeCell ref="F68:F70"/>
    <mergeCell ref="G68:G70"/>
    <mergeCell ref="H68:H70"/>
    <mergeCell ref="I68:I70"/>
    <mergeCell ref="J68:J70"/>
    <mergeCell ref="K68:K70"/>
    <mergeCell ref="K36:K38"/>
    <mergeCell ref="H32:H34"/>
    <mergeCell ref="I32:I34"/>
    <mergeCell ref="J32:J34"/>
    <mergeCell ref="K32:K34"/>
    <mergeCell ref="D36:D38"/>
    <mergeCell ref="E36:E38"/>
    <mergeCell ref="F36:F38"/>
    <mergeCell ref="A32:A34"/>
    <mergeCell ref="B32:B34"/>
    <mergeCell ref="C32:C34"/>
    <mergeCell ref="D32:D34"/>
    <mergeCell ref="E32:E34"/>
    <mergeCell ref="F32:F34"/>
    <mergeCell ref="J13:J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A13:A14"/>
    <mergeCell ref="B13:B14"/>
    <mergeCell ref="C13:C14"/>
    <mergeCell ref="D13:D14"/>
    <mergeCell ref="E13:E14"/>
    <mergeCell ref="F13:F14"/>
    <mergeCell ref="I13:I14"/>
    <mergeCell ref="G13:G14"/>
    <mergeCell ref="H13:H14"/>
    <mergeCell ref="C83:C86"/>
    <mergeCell ref="D83:D86"/>
    <mergeCell ref="E83:E86"/>
    <mergeCell ref="A80:A82"/>
    <mergeCell ref="B80:B82"/>
    <mergeCell ref="C80:C82"/>
    <mergeCell ref="D80:D82"/>
    <mergeCell ref="E80:E82"/>
    <mergeCell ref="A3:K3"/>
    <mergeCell ref="G4:H4"/>
    <mergeCell ref="A6:E6"/>
    <mergeCell ref="F6:I6"/>
    <mergeCell ref="A8:E8"/>
    <mergeCell ref="F8:I8"/>
    <mergeCell ref="J10:J11"/>
    <mergeCell ref="K10:K11"/>
    <mergeCell ref="A10:D10"/>
    <mergeCell ref="E10:E11"/>
    <mergeCell ref="F10:F11"/>
    <mergeCell ref="G10:G11"/>
    <mergeCell ref="H10:H11"/>
    <mergeCell ref="I10:I11"/>
    <mergeCell ref="J15:J17"/>
    <mergeCell ref="K15:K17"/>
  </mergeCells>
  <pageMargins left="0" right="0" top="0.35433070866141736" bottom="0" header="0" footer="0"/>
  <pageSetup paperSize="9" scale="49" fitToHeight="19" orientation="landscape" r:id="rId1"/>
  <rowBreaks count="2" manualBreakCount="2">
    <brk id="95" max="10" man="1"/>
    <brk id="10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72"/>
  <sheetViews>
    <sheetView view="pageBreakPreview" topLeftCell="F62" zoomScale="158" zoomScaleSheetLayoutView="158" workbookViewId="0">
      <selection activeCell="K12" sqref="K12"/>
    </sheetView>
  </sheetViews>
  <sheetFormatPr defaultRowHeight="15" x14ac:dyDescent="0.25"/>
  <cols>
    <col min="1" max="1" width="6" customWidth="1"/>
    <col min="2" max="2" width="5.5703125" customWidth="1"/>
    <col min="3" max="3" width="5" customWidth="1"/>
    <col min="4" max="4" width="5.7109375" customWidth="1"/>
    <col min="5" max="5" width="9.140625" hidden="1" customWidth="1"/>
    <col min="6" max="6" width="26.7109375" customWidth="1"/>
    <col min="7" max="7" width="21.42578125" customWidth="1"/>
    <col min="8" max="8" width="13" customWidth="1"/>
    <col min="9" max="9" width="9.140625" style="52"/>
    <col min="11" max="11" width="9.7109375" style="52" bestFit="1" customWidth="1"/>
    <col min="12" max="12" width="9.140625" style="62"/>
    <col min="13" max="13" width="9.140625" style="62" customWidth="1"/>
  </cols>
  <sheetData>
    <row r="1" spans="1:16" s="13" customFormat="1" x14ac:dyDescent="0.25">
      <c r="I1" s="50"/>
      <c r="K1" s="53"/>
      <c r="L1" s="60"/>
      <c r="M1" s="60"/>
      <c r="O1" s="83" t="s">
        <v>135</v>
      </c>
    </row>
    <row r="2" spans="1:16" s="13" customFormat="1" x14ac:dyDescent="0.25">
      <c r="I2" s="50"/>
      <c r="K2" s="53"/>
      <c r="L2" s="60"/>
      <c r="M2" s="60"/>
    </row>
    <row r="3" spans="1:16" s="13" customFormat="1" ht="50.25" customHeight="1" x14ac:dyDescent="0.25">
      <c r="A3" s="395" t="s">
        <v>271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</row>
    <row r="4" spans="1:16" s="13" customFormat="1" ht="24.75" customHeight="1" x14ac:dyDescent="0.25">
      <c r="F4" s="83"/>
      <c r="G4" s="83" t="s">
        <v>99</v>
      </c>
      <c r="H4" s="327" t="s">
        <v>329</v>
      </c>
      <c r="I4" s="327"/>
      <c r="K4" s="53"/>
      <c r="L4" s="60"/>
      <c r="M4" s="60"/>
    </row>
    <row r="5" spans="1:16" s="13" customFormat="1" x14ac:dyDescent="0.25">
      <c r="F5" s="83"/>
      <c r="G5" s="82"/>
      <c r="H5" s="82"/>
      <c r="I5" s="50"/>
      <c r="K5" s="53"/>
      <c r="L5" s="60"/>
      <c r="M5" s="60"/>
    </row>
    <row r="6" spans="1:16" s="13" customFormat="1" x14ac:dyDescent="0.25">
      <c r="A6" s="328" t="s">
        <v>130</v>
      </c>
      <c r="B6" s="328"/>
      <c r="C6" s="328"/>
      <c r="D6" s="328"/>
      <c r="E6" s="328"/>
      <c r="F6" s="328"/>
      <c r="G6" s="327" t="s">
        <v>151</v>
      </c>
      <c r="H6" s="327"/>
      <c r="I6" s="327"/>
      <c r="J6" s="327"/>
      <c r="K6" s="327"/>
      <c r="L6" s="327"/>
      <c r="M6" s="327"/>
    </row>
    <row r="7" spans="1:16" s="13" customFormat="1" x14ac:dyDescent="0.25">
      <c r="F7" s="83"/>
      <c r="G7" s="82"/>
      <c r="H7" s="82"/>
      <c r="I7" s="50"/>
      <c r="K7" s="53"/>
      <c r="L7" s="60"/>
      <c r="M7" s="60"/>
    </row>
    <row r="8" spans="1:16" s="13" customFormat="1" ht="16.5" customHeight="1" x14ac:dyDescent="0.25">
      <c r="A8" s="328" t="s">
        <v>131</v>
      </c>
      <c r="B8" s="328"/>
      <c r="C8" s="328"/>
      <c r="D8" s="328"/>
      <c r="E8" s="328"/>
      <c r="F8" s="328"/>
      <c r="G8" s="208" t="s">
        <v>316</v>
      </c>
      <c r="H8" s="208"/>
      <c r="I8" s="208"/>
      <c r="J8" s="208"/>
      <c r="K8" s="208"/>
      <c r="L8" s="208"/>
      <c r="M8" s="208"/>
    </row>
    <row r="10" spans="1:16" s="8" customFormat="1" ht="50.25" customHeight="1" x14ac:dyDescent="0.25">
      <c r="A10" s="393" t="s">
        <v>5</v>
      </c>
      <c r="B10" s="393"/>
      <c r="C10" s="393"/>
      <c r="D10" s="393"/>
      <c r="E10" s="393"/>
      <c r="F10" s="393" t="s">
        <v>60</v>
      </c>
      <c r="G10" s="393" t="s">
        <v>61</v>
      </c>
      <c r="H10" s="393" t="s">
        <v>68</v>
      </c>
      <c r="I10" s="393" t="s">
        <v>53</v>
      </c>
      <c r="J10" s="393"/>
      <c r="K10" s="393" t="s">
        <v>54</v>
      </c>
      <c r="L10" s="393"/>
      <c r="M10" s="393"/>
      <c r="N10" s="393" t="s">
        <v>19</v>
      </c>
      <c r="O10" s="393"/>
    </row>
    <row r="11" spans="1:16" s="8" customFormat="1" ht="67.5" x14ac:dyDescent="0.25">
      <c r="A11" s="84" t="s">
        <v>9</v>
      </c>
      <c r="B11" s="84" t="s">
        <v>10</v>
      </c>
      <c r="C11" s="84" t="s">
        <v>11</v>
      </c>
      <c r="D11" s="393" t="s">
        <v>12</v>
      </c>
      <c r="E11" s="393"/>
      <c r="F11" s="393"/>
      <c r="G11" s="393"/>
      <c r="H11" s="393"/>
      <c r="I11" s="56" t="s">
        <v>62</v>
      </c>
      <c r="J11" s="84" t="s">
        <v>63</v>
      </c>
      <c r="K11" s="55" t="s">
        <v>64</v>
      </c>
      <c r="L11" s="57" t="s">
        <v>363</v>
      </c>
      <c r="M11" s="57" t="s">
        <v>65</v>
      </c>
      <c r="N11" s="84" t="s">
        <v>66</v>
      </c>
      <c r="O11" s="126" t="s">
        <v>319</v>
      </c>
    </row>
    <row r="12" spans="1:16" s="8" customFormat="1" ht="21" x14ac:dyDescent="0.25">
      <c r="A12" s="143">
        <v>16</v>
      </c>
      <c r="B12" s="143"/>
      <c r="C12" s="143"/>
      <c r="D12" s="143"/>
      <c r="E12" s="143"/>
      <c r="F12" s="144" t="s">
        <v>304</v>
      </c>
      <c r="G12" s="128"/>
      <c r="H12" s="128"/>
      <c r="I12" s="129"/>
      <c r="J12" s="130"/>
      <c r="K12" s="141">
        <f>K14+K35+K41+K45+K48+K43</f>
        <v>51906.399999999994</v>
      </c>
      <c r="L12" s="141">
        <f>L14+L41+L45+L48+L43</f>
        <v>64366.349999999991</v>
      </c>
      <c r="M12" s="141">
        <f>M14+M41+M45+M48+M43</f>
        <v>64366.349999999991</v>
      </c>
      <c r="N12" s="31"/>
      <c r="O12" s="32"/>
      <c r="P12" s="140"/>
    </row>
    <row r="13" spans="1:16" s="8" customFormat="1" ht="24.75" customHeight="1" x14ac:dyDescent="0.25">
      <c r="A13" s="143">
        <v>16</v>
      </c>
      <c r="B13" s="143">
        <v>1</v>
      </c>
      <c r="C13" s="143"/>
      <c r="D13" s="143"/>
      <c r="E13" s="143"/>
      <c r="F13" s="7" t="s">
        <v>45</v>
      </c>
      <c r="G13" s="127"/>
      <c r="H13" s="127"/>
      <c r="I13" s="129"/>
      <c r="J13" s="130"/>
      <c r="K13" s="141"/>
      <c r="L13" s="142"/>
      <c r="M13" s="142"/>
      <c r="N13" s="142"/>
      <c r="O13" s="142"/>
    </row>
    <row r="14" spans="1:16" s="27" customFormat="1" ht="21.75" customHeight="1" x14ac:dyDescent="0.25">
      <c r="A14" s="85">
        <v>16</v>
      </c>
      <c r="B14" s="85" t="s">
        <v>279</v>
      </c>
      <c r="C14" s="85" t="s">
        <v>26</v>
      </c>
      <c r="D14" s="394"/>
      <c r="E14" s="394"/>
      <c r="F14" s="28" t="s">
        <v>186</v>
      </c>
      <c r="G14" s="7"/>
      <c r="H14" s="7"/>
      <c r="I14" s="51"/>
      <c r="J14" s="33"/>
      <c r="K14" s="32">
        <f>K15+K36+K35</f>
        <v>43381.1</v>
      </c>
      <c r="L14" s="32">
        <f t="shared" ref="L14" si="0">L15+L36+L35</f>
        <v>48272.81</v>
      </c>
      <c r="M14" s="32">
        <f>M15+M36+M35</f>
        <v>48272.81</v>
      </c>
      <c r="N14" s="31"/>
      <c r="O14" s="32"/>
      <c r="P14" s="253">
        <f>L14+L35+L36</f>
        <v>49652.31</v>
      </c>
    </row>
    <row r="15" spans="1:16" ht="47.25" customHeight="1" x14ac:dyDescent="0.25">
      <c r="A15" s="80">
        <v>16</v>
      </c>
      <c r="B15" s="80" t="s">
        <v>279</v>
      </c>
      <c r="C15" s="80" t="s">
        <v>26</v>
      </c>
      <c r="D15" s="380" t="s">
        <v>25</v>
      </c>
      <c r="E15" s="380"/>
      <c r="F15" s="6" t="s">
        <v>199</v>
      </c>
      <c r="G15" s="6"/>
      <c r="H15" s="81"/>
      <c r="I15" s="81"/>
      <c r="J15" s="81"/>
      <c r="K15" s="61">
        <f>K16+K17+K18+K19+K20+K21+K22+K24+K25+K26+K29+K31+K34</f>
        <v>41071</v>
      </c>
      <c r="L15" s="61">
        <f t="shared" ref="L15" si="1">L16+L17+L18+L19+L20+L21+L22+L24+L25+L26+L29+L31+L34</f>
        <v>46893.31</v>
      </c>
      <c r="M15" s="61">
        <f>M16+M17+M18+M19+M20+M21+M22+M24+M25+M26+M29+M31+M34</f>
        <v>46893.31</v>
      </c>
      <c r="N15" s="29">
        <f t="shared" ref="N15:N55" si="2">ROUND(M15/K15*100,1)</f>
        <v>114.2</v>
      </c>
      <c r="O15" s="30">
        <f t="shared" ref="O15:O55" si="3">ROUND(M15/L15*100,1)</f>
        <v>100</v>
      </c>
      <c r="P15" s="4"/>
    </row>
    <row r="16" spans="1:16" ht="47.25" customHeight="1" x14ac:dyDescent="0.25">
      <c r="A16" s="80"/>
      <c r="B16" s="80"/>
      <c r="C16" s="80"/>
      <c r="D16" s="80"/>
      <c r="E16" s="80"/>
      <c r="F16" s="6" t="s">
        <v>200</v>
      </c>
      <c r="G16" s="5" t="s">
        <v>55</v>
      </c>
      <c r="H16" s="79" t="s">
        <v>202</v>
      </c>
      <c r="I16" s="29">
        <v>21</v>
      </c>
      <c r="J16" s="29">
        <v>21</v>
      </c>
      <c r="K16" s="210">
        <v>22793.9</v>
      </c>
      <c r="L16" s="210">
        <f>24493.7+573.91</f>
        <v>25067.61</v>
      </c>
      <c r="M16" s="81">
        <v>25067.61</v>
      </c>
      <c r="N16" s="29">
        <f>ROUND(M16/K16*100,1)</f>
        <v>110</v>
      </c>
      <c r="O16" s="29">
        <f>ROUND(M16/L16*100,1)</f>
        <v>100</v>
      </c>
      <c r="P16" s="4"/>
    </row>
    <row r="17" spans="1:16" ht="78.75" customHeight="1" x14ac:dyDescent="0.25">
      <c r="A17" s="80"/>
      <c r="B17" s="80"/>
      <c r="C17" s="80"/>
      <c r="D17" s="80"/>
      <c r="E17" s="80"/>
      <c r="F17" s="6" t="s">
        <v>201</v>
      </c>
      <c r="G17" s="5" t="s">
        <v>67</v>
      </c>
      <c r="H17" s="79" t="s">
        <v>202</v>
      </c>
      <c r="I17" s="29">
        <v>22</v>
      </c>
      <c r="J17" s="29">
        <v>22</v>
      </c>
      <c r="K17" s="81">
        <v>410.3</v>
      </c>
      <c r="L17" s="210">
        <v>410.3</v>
      </c>
      <c r="M17" s="81">
        <v>410.3</v>
      </c>
      <c r="N17" s="29">
        <f>ROUND(M17/K17*100,1)</f>
        <v>100</v>
      </c>
      <c r="O17" s="29">
        <f>ROUND(M17/L17*100,1)</f>
        <v>100</v>
      </c>
      <c r="P17" s="4"/>
    </row>
    <row r="18" spans="1:16" ht="31.5" x14ac:dyDescent="0.25">
      <c r="A18" s="80"/>
      <c r="B18" s="80"/>
      <c r="C18" s="80"/>
      <c r="D18" s="380"/>
      <c r="E18" s="380"/>
      <c r="F18" s="6" t="s">
        <v>203</v>
      </c>
      <c r="G18" s="6" t="s">
        <v>204</v>
      </c>
      <c r="H18" s="79" t="s">
        <v>56</v>
      </c>
      <c r="I18" s="79">
        <v>12</v>
      </c>
      <c r="J18" s="79">
        <v>12</v>
      </c>
      <c r="K18" s="81">
        <v>628</v>
      </c>
      <c r="L18" s="81">
        <v>628</v>
      </c>
      <c r="M18" s="81">
        <v>628</v>
      </c>
      <c r="N18" s="29">
        <f t="shared" si="2"/>
        <v>100</v>
      </c>
      <c r="O18" s="30">
        <f t="shared" si="3"/>
        <v>100</v>
      </c>
    </row>
    <row r="19" spans="1:16" ht="31.5" x14ac:dyDescent="0.25">
      <c r="A19" s="80"/>
      <c r="B19" s="80"/>
      <c r="C19" s="80"/>
      <c r="D19" s="380"/>
      <c r="E19" s="380"/>
      <c r="F19" s="5" t="s">
        <v>69</v>
      </c>
      <c r="G19" s="6" t="s">
        <v>70</v>
      </c>
      <c r="H19" s="79" t="s">
        <v>56</v>
      </c>
      <c r="I19" s="79">
        <v>475.8</v>
      </c>
      <c r="J19" s="79">
        <v>475.8</v>
      </c>
      <c r="K19" s="81">
        <v>1006.3</v>
      </c>
      <c r="L19" s="81">
        <v>1006.3</v>
      </c>
      <c r="M19" s="81">
        <v>1006.3</v>
      </c>
      <c r="N19" s="29">
        <f t="shared" si="2"/>
        <v>100</v>
      </c>
      <c r="O19" s="30">
        <f t="shared" si="3"/>
        <v>100</v>
      </c>
    </row>
    <row r="20" spans="1:16" ht="21" x14ac:dyDescent="0.25">
      <c r="A20" s="80"/>
      <c r="B20" s="80"/>
      <c r="C20" s="80"/>
      <c r="D20" s="380"/>
      <c r="E20" s="380"/>
      <c r="F20" s="5" t="s">
        <v>206</v>
      </c>
      <c r="G20" s="6" t="s">
        <v>71</v>
      </c>
      <c r="H20" s="79" t="s">
        <v>56</v>
      </c>
      <c r="I20" s="79">
        <v>6.87</v>
      </c>
      <c r="J20" s="79">
        <v>6.87</v>
      </c>
      <c r="K20" s="81">
        <v>521.6</v>
      </c>
      <c r="L20" s="81">
        <v>521.6</v>
      </c>
      <c r="M20" s="81">
        <v>521.6</v>
      </c>
      <c r="N20" s="29">
        <f>ROUND(M20/K20*100,1)</f>
        <v>100</v>
      </c>
      <c r="O20" s="30">
        <f t="shared" si="3"/>
        <v>100</v>
      </c>
    </row>
    <row r="21" spans="1:16" ht="31.5" x14ac:dyDescent="0.25">
      <c r="A21" s="80"/>
      <c r="B21" s="80"/>
      <c r="C21" s="80"/>
      <c r="D21" s="380"/>
      <c r="E21" s="380"/>
      <c r="F21" s="6" t="s">
        <v>205</v>
      </c>
      <c r="G21" s="6" t="s">
        <v>72</v>
      </c>
      <c r="H21" s="79" t="s">
        <v>56</v>
      </c>
      <c r="I21" s="79">
        <v>2249.1</v>
      </c>
      <c r="J21" s="79">
        <v>2249.1</v>
      </c>
      <c r="K21" s="81">
        <v>1603.6</v>
      </c>
      <c r="L21" s="81">
        <v>1603.6</v>
      </c>
      <c r="M21" s="209">
        <v>1603.6</v>
      </c>
      <c r="N21" s="29">
        <f t="shared" si="2"/>
        <v>100</v>
      </c>
      <c r="O21" s="30">
        <f t="shared" si="3"/>
        <v>100</v>
      </c>
    </row>
    <row r="22" spans="1:16" ht="21" x14ac:dyDescent="0.25">
      <c r="A22" s="80"/>
      <c r="B22" s="80"/>
      <c r="C22" s="80"/>
      <c r="D22" s="380"/>
      <c r="E22" s="380"/>
      <c r="F22" s="5" t="s">
        <v>207</v>
      </c>
      <c r="G22" s="6" t="s">
        <v>208</v>
      </c>
      <c r="H22" s="79" t="s">
        <v>56</v>
      </c>
      <c r="I22" s="79">
        <v>3</v>
      </c>
      <c r="J22" s="79">
        <v>3</v>
      </c>
      <c r="K22" s="81">
        <v>18.600000000000001</v>
      </c>
      <c r="L22" s="81">
        <v>18.600000000000001</v>
      </c>
      <c r="M22" s="81">
        <v>18.600000000000001</v>
      </c>
      <c r="N22" s="29">
        <f t="shared" si="2"/>
        <v>100</v>
      </c>
      <c r="O22" s="30">
        <f t="shared" si="3"/>
        <v>100</v>
      </c>
    </row>
    <row r="23" spans="1:16" ht="0.75" hidden="1" customHeight="1" x14ac:dyDescent="0.25">
      <c r="A23" s="80"/>
      <c r="B23" s="80"/>
      <c r="C23" s="80"/>
      <c r="D23" s="380"/>
      <c r="E23" s="380"/>
      <c r="F23" s="5"/>
      <c r="G23" s="6"/>
      <c r="H23" s="79"/>
      <c r="I23" s="79"/>
      <c r="J23" s="79"/>
      <c r="K23" s="81"/>
      <c r="L23" s="81"/>
      <c r="M23" s="81"/>
      <c r="N23" s="29"/>
      <c r="O23" s="30"/>
    </row>
    <row r="24" spans="1:16" ht="73.5" x14ac:dyDescent="0.25">
      <c r="A24" s="80"/>
      <c r="B24" s="80"/>
      <c r="C24" s="80"/>
      <c r="D24" s="380"/>
      <c r="E24" s="380"/>
      <c r="F24" s="5" t="s">
        <v>179</v>
      </c>
      <c r="G24" s="6" t="s">
        <v>209</v>
      </c>
      <c r="H24" s="79" t="s">
        <v>57</v>
      </c>
      <c r="I24" s="79">
        <v>90.2</v>
      </c>
      <c r="J24" s="79">
        <v>90.2</v>
      </c>
      <c r="K24" s="81">
        <v>425.4</v>
      </c>
      <c r="L24" s="81">
        <v>425.4</v>
      </c>
      <c r="M24" s="81">
        <v>425.4</v>
      </c>
      <c r="N24" s="30">
        <f t="shared" si="2"/>
        <v>100</v>
      </c>
      <c r="O24" s="30">
        <f t="shared" si="3"/>
        <v>100</v>
      </c>
    </row>
    <row r="25" spans="1:16" ht="57" x14ac:dyDescent="0.25">
      <c r="A25" s="80"/>
      <c r="B25" s="80"/>
      <c r="C25" s="80"/>
      <c r="D25" s="380"/>
      <c r="E25" s="380"/>
      <c r="F25" s="5" t="s">
        <v>210</v>
      </c>
      <c r="G25" s="5" t="s">
        <v>73</v>
      </c>
      <c r="H25" s="79" t="s">
        <v>58</v>
      </c>
      <c r="I25" s="79">
        <v>1442</v>
      </c>
      <c r="J25" s="79">
        <v>1442</v>
      </c>
      <c r="K25" s="81">
        <v>1708.8</v>
      </c>
      <c r="L25" s="81">
        <v>1708.8</v>
      </c>
      <c r="M25" s="81">
        <v>1708.8</v>
      </c>
      <c r="N25" s="30">
        <f t="shared" si="2"/>
        <v>100</v>
      </c>
      <c r="O25" s="30">
        <f t="shared" si="3"/>
        <v>100</v>
      </c>
    </row>
    <row r="26" spans="1:16" x14ac:dyDescent="0.25">
      <c r="A26" s="381"/>
      <c r="B26" s="381"/>
      <c r="C26" s="381"/>
      <c r="D26" s="384"/>
      <c r="E26" s="385"/>
      <c r="F26" s="390" t="s">
        <v>222</v>
      </c>
      <c r="G26" s="5"/>
      <c r="H26" s="79"/>
      <c r="I26" s="79"/>
      <c r="J26" s="79"/>
      <c r="K26" s="81">
        <f>K27+K28</f>
        <v>31.4</v>
      </c>
      <c r="L26" s="81">
        <f>L27+L28</f>
        <v>31.4</v>
      </c>
      <c r="M26" s="81">
        <f t="shared" ref="M26" si="4">M27+M28</f>
        <v>31.4</v>
      </c>
      <c r="N26" s="30">
        <f t="shared" si="2"/>
        <v>100</v>
      </c>
      <c r="O26" s="30">
        <f t="shared" si="3"/>
        <v>100</v>
      </c>
    </row>
    <row r="27" spans="1:16" ht="31.5" x14ac:dyDescent="0.25">
      <c r="A27" s="382"/>
      <c r="B27" s="382"/>
      <c r="C27" s="382"/>
      <c r="D27" s="386"/>
      <c r="E27" s="387"/>
      <c r="F27" s="391"/>
      <c r="G27" s="5" t="s">
        <v>74</v>
      </c>
      <c r="H27" s="79" t="s">
        <v>202</v>
      </c>
      <c r="I27" s="79">
        <v>10120</v>
      </c>
      <c r="J27" s="79">
        <v>10120</v>
      </c>
      <c r="K27" s="81">
        <v>31.4</v>
      </c>
      <c r="L27" s="81">
        <v>31.4</v>
      </c>
      <c r="M27" s="209">
        <v>31.4</v>
      </c>
      <c r="N27" s="30">
        <f t="shared" si="2"/>
        <v>100</v>
      </c>
      <c r="O27" s="30">
        <f t="shared" si="3"/>
        <v>100</v>
      </c>
    </row>
    <row r="28" spans="1:16" ht="21" x14ac:dyDescent="0.25">
      <c r="A28" s="383"/>
      <c r="B28" s="383"/>
      <c r="C28" s="383"/>
      <c r="D28" s="388"/>
      <c r="E28" s="389"/>
      <c r="F28" s="392"/>
      <c r="G28" s="5" t="s">
        <v>211</v>
      </c>
      <c r="H28" s="79" t="s">
        <v>212</v>
      </c>
      <c r="I28" s="79">
        <v>0</v>
      </c>
      <c r="J28" s="79">
        <v>0</v>
      </c>
      <c r="K28" s="81">
        <v>0</v>
      </c>
      <c r="L28" s="81">
        <v>0</v>
      </c>
      <c r="M28" s="81"/>
      <c r="N28" s="54" t="e">
        <f t="shared" si="2"/>
        <v>#DIV/0!</v>
      </c>
      <c r="O28" s="54" t="e">
        <f t="shared" si="3"/>
        <v>#DIV/0!</v>
      </c>
    </row>
    <row r="29" spans="1:16" ht="30.75" customHeight="1" x14ac:dyDescent="0.25">
      <c r="A29" s="80"/>
      <c r="B29" s="80"/>
      <c r="C29" s="80"/>
      <c r="D29" s="380"/>
      <c r="E29" s="380"/>
      <c r="F29" s="5" t="s">
        <v>213</v>
      </c>
      <c r="G29" s="5" t="s">
        <v>59</v>
      </c>
      <c r="H29" s="79"/>
      <c r="I29" s="59">
        <v>264</v>
      </c>
      <c r="J29" s="79">
        <v>264</v>
      </c>
      <c r="K29" s="81">
        <v>319.39999999999998</v>
      </c>
      <c r="L29" s="81">
        <v>319.39999999999998</v>
      </c>
      <c r="M29" s="81">
        <v>319.39999999999998</v>
      </c>
      <c r="N29" s="29">
        <f>N30</f>
        <v>0</v>
      </c>
      <c r="O29" s="79">
        <f>O30</f>
        <v>0</v>
      </c>
    </row>
    <row r="30" spans="1:16" hidden="1" x14ac:dyDescent="0.25">
      <c r="A30" s="80"/>
      <c r="B30" s="80"/>
      <c r="C30" s="80"/>
      <c r="D30" s="380"/>
      <c r="E30" s="380"/>
      <c r="F30" s="5"/>
      <c r="G30" s="5"/>
      <c r="H30" s="79"/>
      <c r="I30" s="79"/>
      <c r="J30" s="79"/>
      <c r="K30" s="81"/>
      <c r="L30" s="81"/>
      <c r="M30" s="81"/>
      <c r="N30" s="30"/>
      <c r="O30" s="30"/>
    </row>
    <row r="31" spans="1:16" x14ac:dyDescent="0.25">
      <c r="A31" s="375"/>
      <c r="B31" s="375"/>
      <c r="C31" s="375"/>
      <c r="D31" s="375"/>
      <c r="E31" s="145">
        <v>3</v>
      </c>
      <c r="F31" s="377" t="s">
        <v>214</v>
      </c>
      <c r="G31" s="146"/>
      <c r="H31" s="147"/>
      <c r="I31" s="89"/>
      <c r="J31" s="29"/>
      <c r="K31" s="81">
        <f>K32+K33</f>
        <v>6216.4</v>
      </c>
      <c r="L31" s="81">
        <f>L32+L33</f>
        <v>11092.7</v>
      </c>
      <c r="M31" s="81">
        <f>M32+M33</f>
        <v>11092.7</v>
      </c>
      <c r="N31" s="30">
        <f t="shared" ref="N31:N37" si="5">ROUND(M31/K31*100,1)</f>
        <v>178.4</v>
      </c>
      <c r="O31" s="30">
        <f t="shared" ref="O31:O37" si="6">ROUND(M31/L31*100,1)</f>
        <v>100</v>
      </c>
    </row>
    <row r="32" spans="1:16" ht="42" x14ac:dyDescent="0.25">
      <c r="A32" s="379"/>
      <c r="B32" s="379"/>
      <c r="C32" s="379"/>
      <c r="D32" s="379"/>
      <c r="E32" s="145">
        <v>3</v>
      </c>
      <c r="F32" s="373"/>
      <c r="G32" s="146" t="s">
        <v>215</v>
      </c>
      <c r="H32" s="29" t="s">
        <v>57</v>
      </c>
      <c r="I32" s="29">
        <v>2029593</v>
      </c>
      <c r="J32" s="29">
        <v>2029593</v>
      </c>
      <c r="K32" s="81">
        <v>4860.3</v>
      </c>
      <c r="L32" s="81">
        <v>9736.6</v>
      </c>
      <c r="M32" s="81">
        <v>9736.6</v>
      </c>
      <c r="N32" s="30">
        <f t="shared" si="5"/>
        <v>200.3</v>
      </c>
      <c r="O32" s="30">
        <f t="shared" si="6"/>
        <v>100</v>
      </c>
    </row>
    <row r="33" spans="1:16" ht="42" x14ac:dyDescent="0.25">
      <c r="A33" s="376"/>
      <c r="B33" s="376"/>
      <c r="C33" s="376"/>
      <c r="D33" s="376"/>
      <c r="E33" s="145">
        <v>3</v>
      </c>
      <c r="F33" s="374"/>
      <c r="G33" s="146" t="s">
        <v>216</v>
      </c>
      <c r="H33" s="29" t="s">
        <v>57</v>
      </c>
      <c r="I33" s="29">
        <v>2029593</v>
      </c>
      <c r="J33" s="29">
        <v>2029593</v>
      </c>
      <c r="K33" s="81">
        <v>1356.1</v>
      </c>
      <c r="L33" s="81">
        <v>1356.1</v>
      </c>
      <c r="M33" s="81">
        <v>1356.1</v>
      </c>
      <c r="N33" s="30">
        <f t="shared" si="5"/>
        <v>100</v>
      </c>
      <c r="O33" s="30">
        <f t="shared" si="6"/>
        <v>100</v>
      </c>
    </row>
    <row r="34" spans="1:16" ht="31.5" x14ac:dyDescent="0.25">
      <c r="A34" s="148"/>
      <c r="B34" s="148"/>
      <c r="C34" s="148"/>
      <c r="D34" s="148"/>
      <c r="E34" s="145"/>
      <c r="F34" s="149" t="s">
        <v>231</v>
      </c>
      <c r="G34" s="146" t="s">
        <v>232</v>
      </c>
      <c r="H34" s="29" t="s">
        <v>202</v>
      </c>
      <c r="I34" s="29">
        <v>25</v>
      </c>
      <c r="J34" s="29">
        <v>16</v>
      </c>
      <c r="K34" s="81">
        <v>5387.3</v>
      </c>
      <c r="L34" s="81">
        <v>4059.6</v>
      </c>
      <c r="M34" s="81">
        <v>4059.6</v>
      </c>
      <c r="N34" s="54">
        <f t="shared" si="5"/>
        <v>75.400000000000006</v>
      </c>
      <c r="O34" s="30">
        <f t="shared" si="6"/>
        <v>100</v>
      </c>
    </row>
    <row r="35" spans="1:16" ht="30" customHeight="1" x14ac:dyDescent="0.25">
      <c r="A35" s="207"/>
      <c r="B35" s="207"/>
      <c r="C35" s="207"/>
      <c r="D35" s="207"/>
      <c r="E35" s="145"/>
      <c r="F35" s="206" t="s">
        <v>318</v>
      </c>
      <c r="G35" s="146" t="s">
        <v>317</v>
      </c>
      <c r="H35" s="29" t="s">
        <v>202</v>
      </c>
      <c r="I35" s="29"/>
      <c r="J35" s="29">
        <v>117</v>
      </c>
      <c r="K35" s="252"/>
      <c r="L35" s="252">
        <v>967.7</v>
      </c>
      <c r="M35" s="252">
        <v>967.7</v>
      </c>
      <c r="N35" s="54"/>
      <c r="O35" s="30">
        <f t="shared" si="6"/>
        <v>100</v>
      </c>
      <c r="P35">
        <f>25849.8-1356.1+573.91</f>
        <v>25067.61</v>
      </c>
    </row>
    <row r="36" spans="1:16" x14ac:dyDescent="0.25">
      <c r="A36" s="150" t="s">
        <v>144</v>
      </c>
      <c r="B36" s="150" t="s">
        <v>279</v>
      </c>
      <c r="C36" s="150" t="s">
        <v>26</v>
      </c>
      <c r="D36" s="378" t="s">
        <v>26</v>
      </c>
      <c r="E36" s="378"/>
      <c r="F36" s="151" t="s">
        <v>217</v>
      </c>
      <c r="G36" s="147" t="s">
        <v>218</v>
      </c>
      <c r="H36" s="29" t="s">
        <v>57</v>
      </c>
      <c r="I36" s="29">
        <v>9</v>
      </c>
      <c r="J36" s="29">
        <v>9</v>
      </c>
      <c r="K36" s="252">
        <v>2310.1</v>
      </c>
      <c r="L36" s="252">
        <v>411.8</v>
      </c>
      <c r="M36" s="252">
        <v>411.8</v>
      </c>
      <c r="N36" s="30">
        <f t="shared" si="5"/>
        <v>17.8</v>
      </c>
      <c r="O36" s="30">
        <f t="shared" si="6"/>
        <v>100</v>
      </c>
    </row>
    <row r="37" spans="1:16" ht="40.5" hidden="1" customHeight="1" x14ac:dyDescent="0.25">
      <c r="A37" s="150" t="s">
        <v>144</v>
      </c>
      <c r="B37" s="150" t="s">
        <v>25</v>
      </c>
      <c r="C37" s="150" t="s">
        <v>26</v>
      </c>
      <c r="D37" s="378" t="s">
        <v>26</v>
      </c>
      <c r="E37" s="378"/>
      <c r="F37" s="147" t="s">
        <v>188</v>
      </c>
      <c r="G37" s="147"/>
      <c r="H37" s="29" t="s">
        <v>57</v>
      </c>
      <c r="I37" s="38"/>
      <c r="J37" s="29"/>
      <c r="K37" s="211"/>
      <c r="L37" s="81"/>
      <c r="M37" s="81"/>
      <c r="N37" s="54" t="e">
        <f t="shared" si="5"/>
        <v>#DIV/0!</v>
      </c>
      <c r="O37" s="30" t="e">
        <f t="shared" si="6"/>
        <v>#DIV/0!</v>
      </c>
    </row>
    <row r="38" spans="1:16" ht="21" hidden="1" x14ac:dyDescent="0.25">
      <c r="A38" s="150"/>
      <c r="B38" s="150"/>
      <c r="C38" s="150"/>
      <c r="D38" s="150"/>
      <c r="E38" s="145">
        <v>3</v>
      </c>
      <c r="F38" s="147" t="s">
        <v>219</v>
      </c>
      <c r="G38" s="146" t="s">
        <v>171</v>
      </c>
      <c r="H38" s="29" t="s">
        <v>57</v>
      </c>
      <c r="I38" s="89"/>
      <c r="J38" s="29"/>
      <c r="K38" s="81"/>
      <c r="L38" s="81"/>
      <c r="M38" s="81"/>
      <c r="N38" s="30" t="e">
        <f t="shared" si="2"/>
        <v>#DIV/0!</v>
      </c>
      <c r="O38" s="30" t="e">
        <f t="shared" si="3"/>
        <v>#DIV/0!</v>
      </c>
    </row>
    <row r="39" spans="1:16" ht="21" hidden="1" x14ac:dyDescent="0.25">
      <c r="A39" s="150"/>
      <c r="B39" s="150"/>
      <c r="C39" s="150"/>
      <c r="D39" s="150"/>
      <c r="E39" s="145">
        <v>3</v>
      </c>
      <c r="F39" s="147" t="s">
        <v>220</v>
      </c>
      <c r="G39" s="146" t="s">
        <v>172</v>
      </c>
      <c r="H39" s="29" t="s">
        <v>57</v>
      </c>
      <c r="I39" s="29"/>
      <c r="J39" s="29"/>
      <c r="K39" s="81"/>
      <c r="L39" s="81"/>
      <c r="M39" s="81"/>
      <c r="N39" s="30" t="e">
        <f t="shared" si="2"/>
        <v>#DIV/0!</v>
      </c>
      <c r="O39" s="30" t="e">
        <f t="shared" si="3"/>
        <v>#DIV/0!</v>
      </c>
    </row>
    <row r="40" spans="1:16" x14ac:dyDescent="0.25">
      <c r="A40" s="244" t="s">
        <v>144</v>
      </c>
      <c r="B40" s="244" t="s">
        <v>280</v>
      </c>
      <c r="C40" s="244" t="s">
        <v>26</v>
      </c>
      <c r="D40" s="244"/>
      <c r="E40" s="145"/>
      <c r="F40" s="147" t="s">
        <v>190</v>
      </c>
      <c r="G40" s="146"/>
      <c r="H40" s="29"/>
      <c r="I40" s="29"/>
      <c r="J40" s="29"/>
      <c r="K40" s="81"/>
      <c r="L40" s="81"/>
      <c r="M40" s="81"/>
      <c r="N40" s="30"/>
      <c r="O40" s="30"/>
    </row>
    <row r="41" spans="1:16" x14ac:dyDescent="0.25">
      <c r="A41" s="150">
        <v>16</v>
      </c>
      <c r="B41" s="150" t="s">
        <v>280</v>
      </c>
      <c r="C41" s="150" t="s">
        <v>26</v>
      </c>
      <c r="D41" s="150" t="s">
        <v>26</v>
      </c>
      <c r="E41" s="145">
        <v>3</v>
      </c>
      <c r="F41" s="151" t="s">
        <v>197</v>
      </c>
      <c r="G41" s="146" t="s">
        <v>221</v>
      </c>
      <c r="H41" s="29" t="s">
        <v>57</v>
      </c>
      <c r="I41" s="30">
        <v>82.85</v>
      </c>
      <c r="J41" s="30">
        <f>383.6+154.4+424.6+1666.2+78.7+82.85</f>
        <v>2790.35</v>
      </c>
      <c r="K41" s="61">
        <v>100</v>
      </c>
      <c r="L41" s="61">
        <v>3609.7</v>
      </c>
      <c r="M41" s="61">
        <v>3609.7</v>
      </c>
      <c r="N41" s="30">
        <f t="shared" si="2"/>
        <v>3609.7</v>
      </c>
      <c r="O41" s="30">
        <f t="shared" si="3"/>
        <v>100</v>
      </c>
    </row>
    <row r="42" spans="1:16" ht="21" x14ac:dyDescent="0.25">
      <c r="A42" s="244" t="s">
        <v>144</v>
      </c>
      <c r="B42" s="244" t="s">
        <v>280</v>
      </c>
      <c r="C42" s="244" t="s">
        <v>22</v>
      </c>
      <c r="D42" s="153"/>
      <c r="E42" s="145"/>
      <c r="F42" s="151" t="s">
        <v>257</v>
      </c>
      <c r="G42" s="146"/>
      <c r="H42" s="29"/>
      <c r="I42" s="30"/>
      <c r="J42" s="30"/>
      <c r="K42" s="61"/>
      <c r="L42" s="61"/>
      <c r="M42" s="61"/>
      <c r="N42" s="30"/>
      <c r="O42" s="30"/>
    </row>
    <row r="43" spans="1:16" ht="21" x14ac:dyDescent="0.25">
      <c r="A43" s="244" t="s">
        <v>144</v>
      </c>
      <c r="B43" s="244" t="s">
        <v>280</v>
      </c>
      <c r="C43" s="244" t="s">
        <v>22</v>
      </c>
      <c r="D43" s="153" t="s">
        <v>25</v>
      </c>
      <c r="E43" s="145"/>
      <c r="F43" s="151" t="s">
        <v>366</v>
      </c>
      <c r="G43" s="146" t="s">
        <v>365</v>
      </c>
      <c r="H43" s="29" t="s">
        <v>202</v>
      </c>
      <c r="I43" s="30"/>
      <c r="J43" s="30">
        <v>1</v>
      </c>
      <c r="K43" s="61"/>
      <c r="L43" s="61">
        <v>3400</v>
      </c>
      <c r="M43" s="61">
        <v>3400</v>
      </c>
      <c r="N43" s="30"/>
      <c r="O43" s="30">
        <f t="shared" si="3"/>
        <v>100</v>
      </c>
    </row>
    <row r="44" spans="1:16" x14ac:dyDescent="0.25">
      <c r="A44" s="152" t="s">
        <v>144</v>
      </c>
      <c r="B44" s="152" t="s">
        <v>281</v>
      </c>
      <c r="C44" s="152" t="s">
        <v>25</v>
      </c>
      <c r="D44" s="153"/>
      <c r="E44" s="145"/>
      <c r="F44" s="154" t="s">
        <v>192</v>
      </c>
      <c r="G44" s="146"/>
      <c r="H44" s="29"/>
      <c r="I44" s="30"/>
      <c r="J44" s="30"/>
      <c r="K44" s="61">
        <f>K45+K48</f>
        <v>8425.2999999999993</v>
      </c>
      <c r="L44" s="61">
        <f t="shared" ref="L44:M44" si="7">L45+L48</f>
        <v>9083.84</v>
      </c>
      <c r="M44" s="61">
        <f t="shared" si="7"/>
        <v>9083.84</v>
      </c>
      <c r="N44" s="30"/>
      <c r="O44" s="30"/>
    </row>
    <row r="45" spans="1:16" ht="20.25" customHeight="1" x14ac:dyDescent="0.25">
      <c r="A45" s="152">
        <v>16</v>
      </c>
      <c r="B45" s="152" t="s">
        <v>281</v>
      </c>
      <c r="C45" s="152" t="s">
        <v>25</v>
      </c>
      <c r="D45" s="155" t="s">
        <v>25</v>
      </c>
      <c r="E45" s="156"/>
      <c r="F45" s="147" t="s">
        <v>193</v>
      </c>
      <c r="G45" s="151"/>
      <c r="H45" s="31"/>
      <c r="I45" s="157"/>
      <c r="J45" s="31"/>
      <c r="K45" s="61">
        <f>K47</f>
        <v>67</v>
      </c>
      <c r="L45" s="61">
        <f>L46+L47</f>
        <v>67</v>
      </c>
      <c r="M45" s="61">
        <f>M46+M47</f>
        <v>67</v>
      </c>
      <c r="N45" s="30">
        <f t="shared" si="2"/>
        <v>100</v>
      </c>
      <c r="O45" s="30">
        <f t="shared" si="3"/>
        <v>100</v>
      </c>
    </row>
    <row r="46" spans="1:16" ht="50.25" hidden="1" customHeight="1" x14ac:dyDescent="0.25">
      <c r="A46" s="150"/>
      <c r="B46" s="150"/>
      <c r="C46" s="150"/>
      <c r="D46" s="150"/>
      <c r="E46" s="150">
        <v>2</v>
      </c>
      <c r="F46" s="147" t="s">
        <v>223</v>
      </c>
      <c r="G46" s="147" t="s">
        <v>168</v>
      </c>
      <c r="H46" s="29" t="s">
        <v>169</v>
      </c>
      <c r="I46" s="29"/>
      <c r="J46" s="29"/>
      <c r="K46" s="81"/>
      <c r="L46" s="81"/>
      <c r="M46" s="81"/>
      <c r="N46" s="30" t="e">
        <f t="shared" si="2"/>
        <v>#DIV/0!</v>
      </c>
      <c r="O46" s="30" t="e">
        <f t="shared" si="3"/>
        <v>#DIV/0!</v>
      </c>
    </row>
    <row r="47" spans="1:16" ht="65.25" customHeight="1" x14ac:dyDescent="0.25">
      <c r="A47" s="150"/>
      <c r="B47" s="150"/>
      <c r="C47" s="150"/>
      <c r="D47" s="150"/>
      <c r="E47" s="150">
        <v>2</v>
      </c>
      <c r="F47" s="147" t="s">
        <v>224</v>
      </c>
      <c r="G47" s="147" t="s">
        <v>170</v>
      </c>
      <c r="H47" s="29" t="s">
        <v>57</v>
      </c>
      <c r="I47" s="29">
        <v>11.73</v>
      </c>
      <c r="J47" s="29">
        <v>11.73</v>
      </c>
      <c r="K47" s="81">
        <v>67</v>
      </c>
      <c r="L47" s="81">
        <v>67</v>
      </c>
      <c r="M47" s="81">
        <v>67</v>
      </c>
      <c r="N47" s="30">
        <f t="shared" si="2"/>
        <v>100</v>
      </c>
      <c r="O47" s="30">
        <f t="shared" si="3"/>
        <v>100</v>
      </c>
    </row>
    <row r="48" spans="1:16" ht="21" x14ac:dyDescent="0.25">
      <c r="A48" s="150">
        <v>16</v>
      </c>
      <c r="B48" s="150" t="s">
        <v>281</v>
      </c>
      <c r="C48" s="150" t="s">
        <v>25</v>
      </c>
      <c r="D48" s="153" t="s">
        <v>26</v>
      </c>
      <c r="E48" s="150"/>
      <c r="F48" s="158" t="s">
        <v>194</v>
      </c>
      <c r="G48" s="158"/>
      <c r="H48" s="31"/>
      <c r="I48" s="157"/>
      <c r="J48" s="31"/>
      <c r="K48" s="61">
        <f>K49+K50+K52+K60+K63+K51+K53</f>
        <v>8358.2999999999993</v>
      </c>
      <c r="L48" s="61">
        <f t="shared" ref="L48:M48" si="8">L49+L50+L52+L60+L63+L51+L53</f>
        <v>9016.84</v>
      </c>
      <c r="M48" s="61">
        <f t="shared" si="8"/>
        <v>9016.84</v>
      </c>
      <c r="N48" s="32"/>
      <c r="O48" s="32"/>
    </row>
    <row r="49" spans="1:15" ht="50.25" customHeight="1" x14ac:dyDescent="0.25">
      <c r="A49" s="150"/>
      <c r="B49" s="150"/>
      <c r="C49" s="150"/>
      <c r="D49" s="150"/>
      <c r="E49" s="159">
        <v>2</v>
      </c>
      <c r="F49" s="160" t="s">
        <v>225</v>
      </c>
      <c r="G49" s="160" t="s">
        <v>226</v>
      </c>
      <c r="H49" s="161" t="s">
        <v>57</v>
      </c>
      <c r="I49" s="29">
        <f>38.85+641.15</f>
        <v>680</v>
      </c>
      <c r="J49" s="29">
        <v>680</v>
      </c>
      <c r="K49" s="81">
        <f>100+1651</f>
        <v>1751</v>
      </c>
      <c r="L49" s="81">
        <f>100+1651</f>
        <v>1751</v>
      </c>
      <c r="M49" s="81">
        <v>1751</v>
      </c>
      <c r="N49" s="54">
        <f t="shared" si="2"/>
        <v>100</v>
      </c>
      <c r="O49" s="30">
        <f t="shared" si="3"/>
        <v>100</v>
      </c>
    </row>
    <row r="50" spans="1:15" ht="60.75" customHeight="1" x14ac:dyDescent="0.25">
      <c r="A50" s="162"/>
      <c r="B50" s="162"/>
      <c r="C50" s="162"/>
      <c r="D50" s="162"/>
      <c r="E50" s="163"/>
      <c r="F50" s="160" t="s">
        <v>227</v>
      </c>
      <c r="G50" s="160" t="s">
        <v>228</v>
      </c>
      <c r="H50" s="164" t="s">
        <v>57</v>
      </c>
      <c r="I50" s="90">
        <v>277.7</v>
      </c>
      <c r="J50" s="90">
        <v>277.7</v>
      </c>
      <c r="K50" s="212">
        <v>3900</v>
      </c>
      <c r="L50" s="213">
        <v>3900</v>
      </c>
      <c r="M50" s="214">
        <v>3900</v>
      </c>
      <c r="N50" s="72">
        <f t="shared" si="2"/>
        <v>100</v>
      </c>
      <c r="O50" s="72">
        <f t="shared" si="3"/>
        <v>100</v>
      </c>
    </row>
    <row r="51" spans="1:15" ht="81" customHeight="1" x14ac:dyDescent="0.25">
      <c r="A51" s="150"/>
      <c r="B51" s="150"/>
      <c r="C51" s="150"/>
      <c r="D51" s="150"/>
      <c r="E51" s="150"/>
      <c r="F51" s="160" t="s">
        <v>229</v>
      </c>
      <c r="G51" s="165" t="s">
        <v>230</v>
      </c>
      <c r="H51" s="29" t="s">
        <v>57</v>
      </c>
      <c r="I51" s="29"/>
      <c r="J51" s="29"/>
      <c r="K51" s="81"/>
      <c r="L51" s="210"/>
      <c r="M51" s="209"/>
      <c r="N51" s="54" t="e">
        <f t="shared" si="2"/>
        <v>#DIV/0!</v>
      </c>
      <c r="O51" s="54" t="e">
        <f t="shared" si="3"/>
        <v>#DIV/0!</v>
      </c>
    </row>
    <row r="52" spans="1:15" ht="50.25" customHeight="1" x14ac:dyDescent="0.25">
      <c r="A52" s="150"/>
      <c r="B52" s="150"/>
      <c r="C52" s="150"/>
      <c r="D52" s="150"/>
      <c r="E52" s="159">
        <v>2</v>
      </c>
      <c r="F52" s="160" t="s">
        <v>272</v>
      </c>
      <c r="G52" s="160" t="s">
        <v>226</v>
      </c>
      <c r="H52" s="161" t="s">
        <v>57</v>
      </c>
      <c r="I52" s="29">
        <v>66.319999999999993</v>
      </c>
      <c r="J52" s="29">
        <v>66.319999999999993</v>
      </c>
      <c r="K52" s="81">
        <v>139.19999999999999</v>
      </c>
      <c r="L52" s="81">
        <v>139.19999999999999</v>
      </c>
      <c r="M52" s="81">
        <v>139.19999999999999</v>
      </c>
      <c r="N52" s="54">
        <f t="shared" si="2"/>
        <v>100</v>
      </c>
      <c r="O52" s="30">
        <f t="shared" si="3"/>
        <v>100</v>
      </c>
    </row>
    <row r="53" spans="1:15" ht="101.25" customHeight="1" x14ac:dyDescent="0.25">
      <c r="A53" s="162"/>
      <c r="B53" s="162"/>
      <c r="C53" s="162"/>
      <c r="D53" s="162"/>
      <c r="E53" s="163"/>
      <c r="F53" s="160" t="s">
        <v>273</v>
      </c>
      <c r="G53" s="160" t="s">
        <v>228</v>
      </c>
      <c r="H53" s="164" t="s">
        <v>57</v>
      </c>
      <c r="I53" s="90">
        <v>115</v>
      </c>
      <c r="J53" s="90">
        <v>115</v>
      </c>
      <c r="K53" s="212">
        <v>924.7</v>
      </c>
      <c r="L53" s="213">
        <v>924.7</v>
      </c>
      <c r="M53" s="214">
        <v>924.7</v>
      </c>
      <c r="N53" s="72">
        <f t="shared" si="2"/>
        <v>100</v>
      </c>
      <c r="O53" s="72">
        <f t="shared" si="3"/>
        <v>100</v>
      </c>
    </row>
    <row r="54" spans="1:15" s="4" customFormat="1" ht="76.5" hidden="1" customHeight="1" x14ac:dyDescent="0.25">
      <c r="A54" s="150"/>
      <c r="B54" s="150"/>
      <c r="C54" s="150"/>
      <c r="D54" s="150"/>
      <c r="E54" s="159">
        <v>2</v>
      </c>
      <c r="F54" s="160" t="s">
        <v>274</v>
      </c>
      <c r="G54" s="160"/>
      <c r="H54" s="161" t="s">
        <v>57</v>
      </c>
      <c r="I54" s="29"/>
      <c r="J54" s="29"/>
      <c r="K54" s="81"/>
      <c r="L54" s="81"/>
      <c r="M54" s="81"/>
      <c r="N54" s="54" t="e">
        <f t="shared" si="2"/>
        <v>#DIV/0!</v>
      </c>
      <c r="O54" s="30" t="e">
        <f t="shared" si="3"/>
        <v>#DIV/0!</v>
      </c>
    </row>
    <row r="55" spans="1:15" ht="21" hidden="1" x14ac:dyDescent="0.25">
      <c r="A55" s="162"/>
      <c r="B55" s="162"/>
      <c r="C55" s="162"/>
      <c r="D55" s="162"/>
      <c r="E55" s="163"/>
      <c r="F55" s="160" t="s">
        <v>275</v>
      </c>
      <c r="G55" s="160"/>
      <c r="H55" s="164" t="s">
        <v>57</v>
      </c>
      <c r="I55" s="90"/>
      <c r="J55" s="90"/>
      <c r="K55" s="212"/>
      <c r="L55" s="213"/>
      <c r="M55" s="214"/>
      <c r="N55" s="72" t="e">
        <f t="shared" si="2"/>
        <v>#DIV/0!</v>
      </c>
      <c r="O55" s="72" t="e">
        <f t="shared" si="3"/>
        <v>#DIV/0!</v>
      </c>
    </row>
    <row r="56" spans="1:15" hidden="1" x14ac:dyDescent="0.25">
      <c r="A56" s="379" t="s">
        <v>144</v>
      </c>
      <c r="B56" s="379" t="s">
        <v>27</v>
      </c>
      <c r="C56" s="379" t="s">
        <v>27</v>
      </c>
      <c r="D56" s="379" t="s">
        <v>26</v>
      </c>
      <c r="E56" s="148"/>
      <c r="F56" s="373" t="s">
        <v>161</v>
      </c>
      <c r="G56" s="166" t="s">
        <v>176</v>
      </c>
      <c r="H56" s="91" t="s">
        <v>57</v>
      </c>
      <c r="I56" s="91"/>
      <c r="J56" s="91">
        <v>59.7</v>
      </c>
      <c r="K56" s="215"/>
      <c r="L56" s="215"/>
      <c r="M56" s="215"/>
      <c r="N56" s="71"/>
      <c r="O56" s="71"/>
    </row>
    <row r="57" spans="1:15" ht="31.5" hidden="1" x14ac:dyDescent="0.25">
      <c r="A57" s="376"/>
      <c r="B57" s="376"/>
      <c r="C57" s="376"/>
      <c r="D57" s="376"/>
      <c r="E57" s="150"/>
      <c r="F57" s="374"/>
      <c r="G57" s="147" t="s">
        <v>174</v>
      </c>
      <c r="H57" s="29" t="s">
        <v>173</v>
      </c>
      <c r="I57" s="29"/>
      <c r="J57" s="29">
        <v>2061</v>
      </c>
      <c r="K57" s="81"/>
      <c r="L57" s="81"/>
      <c r="M57" s="81"/>
      <c r="N57" s="30"/>
      <c r="O57" s="30"/>
    </row>
    <row r="58" spans="1:15" hidden="1" x14ac:dyDescent="0.25">
      <c r="A58" s="375" t="s">
        <v>144</v>
      </c>
      <c r="B58" s="375" t="s">
        <v>27</v>
      </c>
      <c r="C58" s="375" t="s">
        <v>27</v>
      </c>
      <c r="D58" s="375" t="s">
        <v>26</v>
      </c>
      <c r="E58" s="150"/>
      <c r="F58" s="377" t="s">
        <v>162</v>
      </c>
      <c r="G58" s="147" t="s">
        <v>175</v>
      </c>
      <c r="H58" s="29" t="s">
        <v>57</v>
      </c>
      <c r="I58" s="29"/>
      <c r="J58" s="29">
        <v>337.4</v>
      </c>
      <c r="K58" s="81"/>
      <c r="L58" s="81"/>
      <c r="M58" s="81"/>
      <c r="N58" s="30"/>
      <c r="O58" s="30"/>
    </row>
    <row r="59" spans="1:15" ht="0.75" customHeight="1" x14ac:dyDescent="0.25">
      <c r="A59" s="376"/>
      <c r="B59" s="376"/>
      <c r="C59" s="376"/>
      <c r="D59" s="376"/>
      <c r="E59" s="150"/>
      <c r="F59" s="374"/>
      <c r="G59" s="147" t="s">
        <v>177</v>
      </c>
      <c r="H59" s="29" t="s">
        <v>173</v>
      </c>
      <c r="I59" s="29"/>
      <c r="J59" s="29">
        <v>14859</v>
      </c>
      <c r="K59" s="81"/>
      <c r="L59" s="81"/>
      <c r="M59" s="81"/>
      <c r="N59" s="30"/>
      <c r="O59" s="30"/>
    </row>
    <row r="60" spans="1:15" ht="21" x14ac:dyDescent="0.25">
      <c r="A60" s="150"/>
      <c r="B60" s="150"/>
      <c r="C60" s="150"/>
      <c r="D60" s="150"/>
      <c r="E60" s="159">
        <v>2</v>
      </c>
      <c r="F60" s="160" t="s">
        <v>276</v>
      </c>
      <c r="G60" s="160"/>
      <c r="H60" s="161" t="s">
        <v>57</v>
      </c>
      <c r="I60" s="29">
        <f>I61+I62</f>
        <v>1020.38</v>
      </c>
      <c r="J60" s="29">
        <f t="shared" ref="J60:M60" si="9">J61+J62</f>
        <v>1140.08</v>
      </c>
      <c r="K60" s="209">
        <f>K61+K62</f>
        <v>1643.3999999999999</v>
      </c>
      <c r="L60" s="81">
        <f t="shared" si="9"/>
        <v>1877.34</v>
      </c>
      <c r="M60" s="81">
        <f t="shared" si="9"/>
        <v>1877.34</v>
      </c>
      <c r="N60" s="54">
        <f t="shared" ref="N60:N61" si="10">ROUND(M60/K60*100,1)</f>
        <v>114.2</v>
      </c>
      <c r="O60" s="30">
        <f t="shared" ref="O60:O62" si="11">ROUND(M60/L60*100,1)</f>
        <v>100</v>
      </c>
    </row>
    <row r="61" spans="1:15" ht="42" x14ac:dyDescent="0.25">
      <c r="A61" s="162"/>
      <c r="B61" s="162"/>
      <c r="C61" s="162"/>
      <c r="D61" s="162"/>
      <c r="E61" s="163"/>
      <c r="F61" s="160" t="s">
        <v>277</v>
      </c>
      <c r="G61" s="160"/>
      <c r="H61" s="164" t="s">
        <v>57</v>
      </c>
      <c r="I61" s="90">
        <v>719.38</v>
      </c>
      <c r="J61" s="90">
        <v>835.16</v>
      </c>
      <c r="K61" s="212">
        <v>1436.6</v>
      </c>
      <c r="L61" s="213">
        <v>1667.82</v>
      </c>
      <c r="M61" s="214">
        <v>1667.82</v>
      </c>
      <c r="N61" s="72">
        <f t="shared" si="10"/>
        <v>116.1</v>
      </c>
      <c r="O61" s="72">
        <f t="shared" si="11"/>
        <v>100</v>
      </c>
    </row>
    <row r="62" spans="1:15" ht="31.5" x14ac:dyDescent="0.25">
      <c r="A62" s="150"/>
      <c r="B62" s="150"/>
      <c r="C62" s="150"/>
      <c r="D62" s="150"/>
      <c r="E62" s="159"/>
      <c r="F62" s="160" t="s">
        <v>278</v>
      </c>
      <c r="G62" s="160"/>
      <c r="H62" s="161" t="s">
        <v>57</v>
      </c>
      <c r="I62" s="29">
        <v>301</v>
      </c>
      <c r="J62" s="29">
        <v>304.92</v>
      </c>
      <c r="K62" s="209">
        <v>206.8</v>
      </c>
      <c r="L62" s="210">
        <v>209.52</v>
      </c>
      <c r="M62" s="81">
        <v>209.52</v>
      </c>
      <c r="N62" s="30"/>
      <c r="O62" s="30">
        <f t="shared" si="11"/>
        <v>100</v>
      </c>
    </row>
    <row r="63" spans="1:15" ht="193.5" customHeight="1" x14ac:dyDescent="0.25">
      <c r="A63" s="244"/>
      <c r="B63" s="244"/>
      <c r="C63" s="244"/>
      <c r="D63" s="244"/>
      <c r="E63" s="251"/>
      <c r="F63" s="160" t="s">
        <v>364</v>
      </c>
      <c r="G63" s="160"/>
      <c r="H63" s="29" t="s">
        <v>57</v>
      </c>
      <c r="I63" s="29"/>
      <c r="J63" s="29">
        <v>113.1</v>
      </c>
      <c r="K63" s="209"/>
      <c r="L63" s="210">
        <v>424.6</v>
      </c>
      <c r="M63" s="81">
        <v>424.6</v>
      </c>
      <c r="N63" s="30"/>
      <c r="O63" s="30"/>
    </row>
    <row r="64" spans="1:15" ht="40.15" customHeight="1" x14ac:dyDescent="0.3">
      <c r="A64" s="167"/>
      <c r="B64" s="167"/>
      <c r="C64" s="167"/>
      <c r="D64" s="167"/>
      <c r="E64" s="167"/>
      <c r="F64" s="168" t="s">
        <v>315</v>
      </c>
      <c r="G64" s="168"/>
      <c r="H64" s="168"/>
      <c r="I64" s="169"/>
      <c r="J64" s="168"/>
      <c r="K64" s="170"/>
      <c r="L64" s="168" t="s">
        <v>270</v>
      </c>
      <c r="M64" s="168"/>
      <c r="N64" s="167"/>
      <c r="O64" s="167"/>
    </row>
    <row r="67" spans="12:14" x14ac:dyDescent="0.25">
      <c r="L67" s="73"/>
      <c r="M67" s="73">
        <f>M48+M41+M36+M15+M45</f>
        <v>59998.649999999994</v>
      </c>
    </row>
    <row r="68" spans="12:14" x14ac:dyDescent="0.25">
      <c r="L68" s="62">
        <v>3154.1</v>
      </c>
    </row>
    <row r="69" spans="12:14" x14ac:dyDescent="0.25">
      <c r="L69" s="62">
        <v>64.599999999999994</v>
      </c>
    </row>
    <row r="70" spans="12:14" x14ac:dyDescent="0.25">
      <c r="L70" s="73">
        <f>L67-L68-L69</f>
        <v>-3218.7</v>
      </c>
      <c r="M70" s="62">
        <f>53931.65+1242</f>
        <v>55173.65</v>
      </c>
      <c r="N70" s="74">
        <f>L70-M70</f>
        <v>-58392.35</v>
      </c>
    </row>
    <row r="71" spans="12:14" x14ac:dyDescent="0.25">
      <c r="M71" s="62">
        <v>30410.1</v>
      </c>
    </row>
    <row r="72" spans="12:14" x14ac:dyDescent="0.25">
      <c r="M72" s="73">
        <f>M71-M67</f>
        <v>-29588.549999999996</v>
      </c>
    </row>
  </sheetData>
  <mergeCells count="47">
    <mergeCell ref="N10:O10"/>
    <mergeCell ref="D11:E11"/>
    <mergeCell ref="D14:E14"/>
    <mergeCell ref="A3:O3"/>
    <mergeCell ref="H4:I4"/>
    <mergeCell ref="A6:F6"/>
    <mergeCell ref="G6:M6"/>
    <mergeCell ref="A8:F8"/>
    <mergeCell ref="D15:E15"/>
    <mergeCell ref="D18:E18"/>
    <mergeCell ref="I10:J10"/>
    <mergeCell ref="K10:M10"/>
    <mergeCell ref="D23:E23"/>
    <mergeCell ref="D20:E20"/>
    <mergeCell ref="D21:E21"/>
    <mergeCell ref="D22:E22"/>
    <mergeCell ref="D19:E19"/>
    <mergeCell ref="A10:E10"/>
    <mergeCell ref="F10:F11"/>
    <mergeCell ref="G10:G11"/>
    <mergeCell ref="H10:H11"/>
    <mergeCell ref="D24:E24"/>
    <mergeCell ref="F31:F33"/>
    <mergeCell ref="A26:A28"/>
    <mergeCell ref="B26:B28"/>
    <mergeCell ref="C26:C28"/>
    <mergeCell ref="D26:E28"/>
    <mergeCell ref="F26:F28"/>
    <mergeCell ref="D29:E29"/>
    <mergeCell ref="D30:E30"/>
    <mergeCell ref="A31:A33"/>
    <mergeCell ref="B31:B33"/>
    <mergeCell ref="C31:C33"/>
    <mergeCell ref="D31:D33"/>
    <mergeCell ref="D25:E25"/>
    <mergeCell ref="D36:E36"/>
    <mergeCell ref="D37:E37"/>
    <mergeCell ref="A56:A57"/>
    <mergeCell ref="B56:B57"/>
    <mergeCell ref="C56:C57"/>
    <mergeCell ref="D56:D57"/>
    <mergeCell ref="F56:F57"/>
    <mergeCell ref="A58:A59"/>
    <mergeCell ref="B58:B59"/>
    <mergeCell ref="C58:C59"/>
    <mergeCell ref="D58:D59"/>
    <mergeCell ref="F58:F59"/>
  </mergeCells>
  <pageMargins left="0.51181102362204722" right="0" top="0.74803149606299213" bottom="0.35433070866141736" header="0.31496062992125984" footer="0.31496062992125984"/>
  <pageSetup paperSize="9" scale="81" fitToHeight="4" orientation="landscape" horizontalDpi="300" verticalDpi="300" r:id="rId1"/>
  <rowBreaks count="1" manualBreakCount="1">
    <brk id="2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8"/>
  <sheetViews>
    <sheetView topLeftCell="A31" zoomScale="80" zoomScaleNormal="80" zoomScaleSheetLayoutView="100" workbookViewId="0">
      <selection activeCell="P36" sqref="P36"/>
    </sheetView>
  </sheetViews>
  <sheetFormatPr defaultRowHeight="15" x14ac:dyDescent="0.25"/>
  <cols>
    <col min="1" max="2" width="9.140625" style="8"/>
    <col min="3" max="3" width="6.28515625" style="8" customWidth="1"/>
    <col min="4" max="4" width="37.85546875" customWidth="1"/>
    <col min="5" max="5" width="8" customWidth="1"/>
    <col min="6" max="6" width="10" style="62" customWidth="1"/>
    <col min="7" max="7" width="10.28515625" style="62" customWidth="1"/>
    <col min="8" max="8" width="20.42578125" style="62" customWidth="1"/>
    <col min="9" max="9" width="9.85546875" style="62" hidden="1" customWidth="1"/>
    <col min="10" max="10" width="8.28515625" style="62" hidden="1" customWidth="1"/>
    <col min="11" max="11" width="13.28515625" style="62" customWidth="1"/>
    <col min="12" max="12" width="49.28515625" style="204" customWidth="1"/>
    <col min="13" max="13" width="13.42578125" style="62" customWidth="1"/>
    <col min="14" max="14" width="16.28515625" style="62" customWidth="1"/>
    <col min="15" max="15" width="17" style="62" customWidth="1"/>
    <col min="16" max="16" width="17" customWidth="1"/>
    <col min="17" max="17" width="10.7109375" customWidth="1"/>
  </cols>
  <sheetData>
    <row r="1" spans="1:19" s="13" customFormat="1" x14ac:dyDescent="0.25">
      <c r="A1" s="108"/>
      <c r="B1" s="108"/>
      <c r="C1" s="108"/>
      <c r="F1" s="60"/>
      <c r="G1" s="60"/>
      <c r="H1" s="60"/>
      <c r="I1" s="60"/>
      <c r="J1" s="60"/>
      <c r="K1" s="60"/>
      <c r="L1" s="199" t="s">
        <v>132</v>
      </c>
      <c r="M1" s="187"/>
      <c r="N1" s="187"/>
      <c r="O1" s="60"/>
    </row>
    <row r="2" spans="1:19" s="13" customFormat="1" x14ac:dyDescent="0.25">
      <c r="A2" s="108"/>
      <c r="B2" s="108"/>
      <c r="C2" s="108"/>
      <c r="F2" s="60"/>
      <c r="G2" s="60"/>
      <c r="H2" s="60"/>
      <c r="I2" s="60"/>
      <c r="J2" s="60"/>
      <c r="K2" s="60"/>
      <c r="L2" s="199"/>
      <c r="M2" s="187"/>
      <c r="N2" s="187"/>
      <c r="O2" s="60"/>
    </row>
    <row r="3" spans="1:19" s="13" customFormat="1" ht="20.25" customHeight="1" x14ac:dyDescent="0.3">
      <c r="A3" s="330" t="s">
        <v>133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188"/>
      <c r="O3" s="60"/>
    </row>
    <row r="4" spans="1:19" s="13" customFormat="1" ht="24.75" customHeight="1" x14ac:dyDescent="0.25">
      <c r="A4" s="108"/>
      <c r="B4" s="108"/>
      <c r="C4" s="108"/>
      <c r="F4" s="396" t="s">
        <v>99</v>
      </c>
      <c r="G4" s="396"/>
      <c r="H4" s="341" t="s">
        <v>324</v>
      </c>
      <c r="I4" s="341"/>
      <c r="J4" s="60"/>
      <c r="K4" s="60"/>
      <c r="L4" s="199"/>
      <c r="M4" s="187"/>
      <c r="N4" s="187"/>
      <c r="O4" s="60"/>
    </row>
    <row r="5" spans="1:19" s="13" customFormat="1" x14ac:dyDescent="0.25">
      <c r="A5" s="108"/>
      <c r="B5" s="108"/>
      <c r="C5" s="108"/>
      <c r="F5" s="60"/>
      <c r="G5" s="187"/>
      <c r="H5" s="136"/>
      <c r="I5" s="136"/>
      <c r="J5" s="60"/>
      <c r="K5" s="60"/>
      <c r="L5" s="199"/>
      <c r="M5" s="187"/>
      <c r="N5" s="187"/>
      <c r="O5" s="60"/>
    </row>
    <row r="6" spans="1:19" s="13" customFormat="1" x14ac:dyDescent="0.25">
      <c r="A6" s="328" t="s">
        <v>130</v>
      </c>
      <c r="B6" s="328"/>
      <c r="C6" s="328"/>
      <c r="D6" s="328"/>
      <c r="E6" s="397" t="s">
        <v>151</v>
      </c>
      <c r="F6" s="397"/>
      <c r="G6" s="397"/>
      <c r="H6" s="397"/>
      <c r="I6" s="397"/>
      <c r="J6" s="397"/>
      <c r="K6" s="397"/>
      <c r="L6" s="397"/>
      <c r="M6" s="189"/>
      <c r="N6" s="189"/>
      <c r="O6" s="60"/>
    </row>
    <row r="7" spans="1:19" s="13" customFormat="1" x14ac:dyDescent="0.25">
      <c r="A7" s="108"/>
      <c r="B7" s="108"/>
      <c r="C7" s="108"/>
      <c r="F7" s="60"/>
      <c r="G7" s="187"/>
      <c r="H7" s="136"/>
      <c r="I7" s="136"/>
      <c r="J7" s="60"/>
      <c r="K7" s="60"/>
      <c r="L7" s="199"/>
      <c r="M7" s="187"/>
      <c r="N7" s="187"/>
      <c r="O7" s="60"/>
    </row>
    <row r="8" spans="1:19" s="13" customFormat="1" ht="16.5" customHeight="1" x14ac:dyDescent="0.25">
      <c r="A8" s="328" t="s">
        <v>131</v>
      </c>
      <c r="B8" s="328"/>
      <c r="C8" s="328"/>
      <c r="D8" s="328"/>
      <c r="E8" s="397" t="s">
        <v>316</v>
      </c>
      <c r="F8" s="397"/>
      <c r="G8" s="397"/>
      <c r="H8" s="397"/>
      <c r="I8" s="397"/>
      <c r="J8" s="397"/>
      <c r="K8" s="397"/>
      <c r="L8" s="397"/>
      <c r="M8" s="60"/>
      <c r="N8" s="60"/>
      <c r="O8" s="60"/>
    </row>
    <row r="9" spans="1:19" s="13" customFormat="1" x14ac:dyDescent="0.25">
      <c r="A9" s="108"/>
      <c r="B9" s="108"/>
      <c r="C9" s="108"/>
      <c r="F9" s="60"/>
      <c r="G9" s="60"/>
      <c r="H9" s="60"/>
      <c r="I9" s="60"/>
      <c r="J9" s="60"/>
      <c r="K9" s="60"/>
      <c r="L9" s="199"/>
      <c r="M9" s="60"/>
      <c r="N9" s="60"/>
      <c r="O9" s="60"/>
    </row>
    <row r="10" spans="1:19" ht="48" customHeight="1" x14ac:dyDescent="0.25">
      <c r="A10" s="400" t="s">
        <v>5</v>
      </c>
      <c r="B10" s="303"/>
      <c r="C10" s="286" t="s">
        <v>86</v>
      </c>
      <c r="D10" s="403" t="s">
        <v>75</v>
      </c>
      <c r="E10" s="403" t="s">
        <v>87</v>
      </c>
      <c r="F10" s="352" t="s">
        <v>181</v>
      </c>
      <c r="G10" s="398" t="s">
        <v>76</v>
      </c>
      <c r="H10" s="398"/>
      <c r="I10" s="398" t="s">
        <v>89</v>
      </c>
      <c r="J10" s="398" t="s">
        <v>90</v>
      </c>
      <c r="K10" s="398" t="s">
        <v>183</v>
      </c>
      <c r="L10" s="352" t="s">
        <v>91</v>
      </c>
      <c r="M10" s="408" t="s">
        <v>136</v>
      </c>
      <c r="N10" s="408" t="s">
        <v>138</v>
      </c>
      <c r="O10" s="408" t="s">
        <v>137</v>
      </c>
      <c r="P10" s="42"/>
      <c r="Q10" s="42"/>
    </row>
    <row r="11" spans="1:19" ht="25.5" customHeight="1" x14ac:dyDescent="0.25">
      <c r="A11" s="401"/>
      <c r="B11" s="402"/>
      <c r="C11" s="295"/>
      <c r="D11" s="403"/>
      <c r="E11" s="403"/>
      <c r="F11" s="353"/>
      <c r="G11" s="398" t="s">
        <v>88</v>
      </c>
      <c r="H11" s="398" t="s">
        <v>150</v>
      </c>
      <c r="I11" s="398"/>
      <c r="J11" s="398"/>
      <c r="K11" s="398"/>
      <c r="L11" s="353"/>
      <c r="M11" s="409"/>
      <c r="N11" s="409"/>
      <c r="O11" s="409"/>
      <c r="P11" s="42"/>
      <c r="Q11" s="42"/>
    </row>
    <row r="12" spans="1:19" ht="36.75" customHeight="1" x14ac:dyDescent="0.25">
      <c r="A12" s="110" t="s">
        <v>9</v>
      </c>
      <c r="B12" s="110" t="s">
        <v>10</v>
      </c>
      <c r="C12" s="287"/>
      <c r="D12" s="403"/>
      <c r="E12" s="403"/>
      <c r="F12" s="354"/>
      <c r="G12" s="398"/>
      <c r="H12" s="398"/>
      <c r="I12" s="398"/>
      <c r="J12" s="398"/>
      <c r="K12" s="398"/>
      <c r="L12" s="354"/>
      <c r="M12" s="410"/>
      <c r="N12" s="410"/>
      <c r="O12" s="410"/>
      <c r="P12" s="42"/>
      <c r="Q12" s="42"/>
    </row>
    <row r="13" spans="1:19" x14ac:dyDescent="0.25">
      <c r="A13" s="19"/>
      <c r="B13" s="19"/>
      <c r="C13" s="19"/>
      <c r="D13" s="404" t="s">
        <v>442</v>
      </c>
      <c r="E13" s="404"/>
      <c r="F13" s="404"/>
      <c r="G13" s="404"/>
      <c r="H13" s="404"/>
      <c r="I13" s="404"/>
      <c r="J13" s="404"/>
      <c r="K13" s="404"/>
      <c r="L13" s="404"/>
      <c r="M13" s="115"/>
      <c r="N13" s="115"/>
      <c r="O13" s="115"/>
      <c r="P13" s="4"/>
      <c r="Q13" s="4"/>
    </row>
    <row r="14" spans="1:19" ht="97.5" customHeight="1" x14ac:dyDescent="0.25">
      <c r="A14" s="110">
        <v>16</v>
      </c>
      <c r="B14" s="58"/>
      <c r="C14" s="110">
        <v>1</v>
      </c>
      <c r="D14" s="109" t="s">
        <v>77</v>
      </c>
      <c r="E14" s="110" t="s">
        <v>78</v>
      </c>
      <c r="F14" s="119">
        <v>0.1</v>
      </c>
      <c r="G14" s="200">
        <v>0.27</v>
      </c>
      <c r="H14" s="119">
        <v>0.122</v>
      </c>
      <c r="I14" s="119">
        <f>H14-G14</f>
        <v>-0.14800000000000002</v>
      </c>
      <c r="J14" s="119">
        <f>ROUND(I14/G14*100,1)</f>
        <v>-54.8</v>
      </c>
      <c r="K14" s="200">
        <f>H14-G14</f>
        <v>-0.14800000000000002</v>
      </c>
      <c r="L14" s="66" t="s">
        <v>410</v>
      </c>
      <c r="M14" s="216">
        <f>ROUND(G14/H14*100,1)</f>
        <v>221.3</v>
      </c>
      <c r="N14" s="217">
        <f>M14-47.3</f>
        <v>174</v>
      </c>
      <c r="O14" s="406" t="e">
        <f>ROUND((N14+N15+N16+N17+#REF!)/5,1)</f>
        <v>#REF!</v>
      </c>
      <c r="P14" s="43">
        <v>1</v>
      </c>
      <c r="Q14" s="43"/>
    </row>
    <row r="15" spans="1:19" ht="164.25" customHeight="1" x14ac:dyDescent="0.25">
      <c r="A15" s="110">
        <v>16</v>
      </c>
      <c r="B15" s="58"/>
      <c r="C15" s="110">
        <v>2</v>
      </c>
      <c r="D15" s="109" t="s">
        <v>79</v>
      </c>
      <c r="E15" s="110" t="s">
        <v>78</v>
      </c>
      <c r="F15" s="119">
        <v>46.2</v>
      </c>
      <c r="G15" s="119">
        <v>46.2</v>
      </c>
      <c r="H15" s="119">
        <v>46.1</v>
      </c>
      <c r="I15" s="119">
        <f>H15-G15</f>
        <v>-0.10000000000000142</v>
      </c>
      <c r="J15" s="119">
        <f>ROUND(I15/G15*100,1)</f>
        <v>-0.2</v>
      </c>
      <c r="K15" s="78">
        <f t="shared" ref="K15:K16" si="0">H15-G15</f>
        <v>-0.10000000000000142</v>
      </c>
      <c r="L15" s="66" t="s">
        <v>408</v>
      </c>
      <c r="M15" s="201">
        <f>ROUND(H15/G15*100,1)</f>
        <v>99.8</v>
      </c>
      <c r="N15" s="202">
        <f>M15</f>
        <v>99.8</v>
      </c>
      <c r="O15" s="407"/>
      <c r="P15" s="266">
        <v>0.996</v>
      </c>
      <c r="Q15" s="43"/>
    </row>
    <row r="16" spans="1:19" ht="173.25" customHeight="1" x14ac:dyDescent="0.25">
      <c r="A16" s="110">
        <v>16</v>
      </c>
      <c r="B16" s="58"/>
      <c r="C16" s="110">
        <v>3</v>
      </c>
      <c r="D16" s="109" t="s">
        <v>80</v>
      </c>
      <c r="E16" s="110" t="s">
        <v>78</v>
      </c>
      <c r="F16" s="119">
        <v>51.6</v>
      </c>
      <c r="G16" s="78">
        <v>52</v>
      </c>
      <c r="H16" s="119">
        <v>51.3</v>
      </c>
      <c r="I16" s="119">
        <f>H16-G16</f>
        <v>-0.70000000000000284</v>
      </c>
      <c r="J16" s="119">
        <f>ROUND(I16/G16*100,1)</f>
        <v>-1.3</v>
      </c>
      <c r="K16" s="78">
        <f t="shared" si="0"/>
        <v>-0.70000000000000284</v>
      </c>
      <c r="L16" s="66" t="s">
        <v>409</v>
      </c>
      <c r="M16" s="201">
        <f>ROUND(H16/G16*100,1)</f>
        <v>98.7</v>
      </c>
      <c r="N16" s="201">
        <f>M16</f>
        <v>98.7</v>
      </c>
      <c r="O16" s="407"/>
      <c r="P16" s="266">
        <v>0.97899999999999998</v>
      </c>
      <c r="Q16" s="43">
        <v>5</v>
      </c>
      <c r="R16" s="43">
        <v>0</v>
      </c>
      <c r="S16" s="43">
        <v>0</v>
      </c>
    </row>
    <row r="17" spans="1:19" ht="270" customHeight="1" x14ac:dyDescent="0.25">
      <c r="A17" s="110">
        <v>16</v>
      </c>
      <c r="B17" s="58"/>
      <c r="C17" s="110">
        <v>4</v>
      </c>
      <c r="D17" s="109" t="s">
        <v>81</v>
      </c>
      <c r="E17" s="109" t="s">
        <v>82</v>
      </c>
      <c r="F17" s="119">
        <v>124.9</v>
      </c>
      <c r="G17" s="119">
        <v>160.80000000000001</v>
      </c>
      <c r="H17" s="119">
        <v>159.30000000000001</v>
      </c>
      <c r="I17" s="119">
        <f>H17-G17</f>
        <v>-1.5</v>
      </c>
      <c r="J17" s="119">
        <f>ROUND(I17/G17*100,1)</f>
        <v>-0.9</v>
      </c>
      <c r="K17" s="119">
        <f>ROUND(H17/G17*100,1)</f>
        <v>99.1</v>
      </c>
      <c r="L17" s="66" t="s">
        <v>438</v>
      </c>
      <c r="M17" s="201">
        <f>ROUND(H17/G17*100,1)</f>
        <v>99.1</v>
      </c>
      <c r="N17" s="201">
        <f>M17</f>
        <v>99.1</v>
      </c>
      <c r="O17" s="407"/>
      <c r="P17" s="43">
        <v>0.52100000000000002</v>
      </c>
      <c r="Q17" s="43"/>
    </row>
    <row r="18" spans="1:19" x14ac:dyDescent="0.25">
      <c r="A18" s="19"/>
      <c r="B18" s="41"/>
      <c r="C18" s="19"/>
      <c r="D18" s="404" t="s">
        <v>45</v>
      </c>
      <c r="E18" s="404"/>
      <c r="F18" s="404"/>
      <c r="G18" s="404"/>
      <c r="H18" s="404"/>
      <c r="I18" s="404"/>
      <c r="J18" s="404"/>
      <c r="K18" s="404"/>
      <c r="L18" s="404"/>
      <c r="M18" s="115"/>
      <c r="N18" s="115"/>
      <c r="O18" s="115"/>
      <c r="P18" s="4"/>
      <c r="Q18" s="4"/>
    </row>
    <row r="19" spans="1:19" ht="63" customHeight="1" x14ac:dyDescent="0.25">
      <c r="A19" s="268">
        <v>16</v>
      </c>
      <c r="B19" s="114" t="s">
        <v>279</v>
      </c>
      <c r="C19" s="268">
        <v>1</v>
      </c>
      <c r="D19" s="34" t="s">
        <v>83</v>
      </c>
      <c r="E19" s="268" t="s">
        <v>78</v>
      </c>
      <c r="F19" s="268">
        <v>100</v>
      </c>
      <c r="G19" s="268">
        <v>85.6</v>
      </c>
      <c r="H19" s="268">
        <v>100</v>
      </c>
      <c r="I19" s="268">
        <f>H19-G19</f>
        <v>14.400000000000006</v>
      </c>
      <c r="J19" s="268">
        <f>ROUND(I19/G19*100,1)</f>
        <v>16.8</v>
      </c>
      <c r="K19" s="268">
        <f>H19-G19</f>
        <v>14.400000000000006</v>
      </c>
      <c r="L19" s="66" t="s">
        <v>410</v>
      </c>
      <c r="M19" s="201">
        <f>ROUND(H19/G19*100,1)</f>
        <v>116.8</v>
      </c>
      <c r="N19" s="201">
        <f>M19-7.9</f>
        <v>108.89999999999999</v>
      </c>
      <c r="O19" s="407"/>
      <c r="P19" s="43">
        <v>1</v>
      </c>
      <c r="Q19" s="43">
        <v>6</v>
      </c>
      <c r="R19" s="43">
        <v>4</v>
      </c>
      <c r="S19" s="43">
        <v>4</v>
      </c>
    </row>
    <row r="20" spans="1:19" ht="31.5" customHeight="1" x14ac:dyDescent="0.25">
      <c r="A20" s="268">
        <v>16</v>
      </c>
      <c r="B20" s="114" t="s">
        <v>279</v>
      </c>
      <c r="C20" s="268">
        <v>2</v>
      </c>
      <c r="D20" s="34" t="s">
        <v>84</v>
      </c>
      <c r="E20" s="268" t="s">
        <v>78</v>
      </c>
      <c r="F20" s="268">
        <v>0</v>
      </c>
      <c r="G20" s="268">
        <v>1.4</v>
      </c>
      <c r="H20" s="268">
        <v>0</v>
      </c>
      <c r="I20" s="268">
        <f>H20-G20</f>
        <v>-1.4</v>
      </c>
      <c r="J20" s="268">
        <f>ROUND(I20/G20*100,1)</f>
        <v>-100</v>
      </c>
      <c r="K20" s="268">
        <f>F20-G20</f>
        <v>-1.4</v>
      </c>
      <c r="L20" s="66" t="s">
        <v>410</v>
      </c>
      <c r="M20" s="115">
        <v>0</v>
      </c>
      <c r="N20" s="201">
        <f>M20+100</f>
        <v>100</v>
      </c>
      <c r="O20" s="407"/>
      <c r="P20" s="43">
        <v>1</v>
      </c>
      <c r="Q20" s="43"/>
    </row>
    <row r="21" spans="1:19" ht="114.75" customHeight="1" x14ac:dyDescent="0.25">
      <c r="A21" s="268">
        <v>16</v>
      </c>
      <c r="B21" s="114" t="s">
        <v>279</v>
      </c>
      <c r="C21" s="268">
        <v>3</v>
      </c>
      <c r="D21" s="34" t="s">
        <v>85</v>
      </c>
      <c r="E21" s="268" t="s">
        <v>78</v>
      </c>
      <c r="F21" s="268">
        <v>123.6</v>
      </c>
      <c r="G21" s="268">
        <v>96.1</v>
      </c>
      <c r="H21" s="268">
        <v>122</v>
      </c>
      <c r="I21" s="268">
        <f>H21-G21</f>
        <v>25.900000000000006</v>
      </c>
      <c r="J21" s="268">
        <f>ROUND(I21/G21*100,1)</f>
        <v>27</v>
      </c>
      <c r="K21" s="268">
        <f>H21-G21</f>
        <v>25.900000000000006</v>
      </c>
      <c r="L21" s="66" t="s">
        <v>410</v>
      </c>
      <c r="M21" s="201">
        <f>ROUND(H21/G21*100,1)</f>
        <v>127</v>
      </c>
      <c r="N21" s="201">
        <f>M21</f>
        <v>127</v>
      </c>
      <c r="O21" s="412"/>
      <c r="P21" s="43">
        <v>0.27</v>
      </c>
      <c r="Q21" s="43"/>
    </row>
    <row r="22" spans="1:19" x14ac:dyDescent="0.25">
      <c r="A22" s="268"/>
      <c r="B22" s="114"/>
      <c r="C22" s="268"/>
      <c r="D22" s="413" t="s">
        <v>1</v>
      </c>
      <c r="E22" s="413"/>
      <c r="F22" s="413"/>
      <c r="G22" s="413"/>
      <c r="H22" s="413"/>
      <c r="I22" s="413"/>
      <c r="J22" s="413"/>
      <c r="K22" s="413"/>
      <c r="L22" s="413"/>
      <c r="M22" s="115"/>
      <c r="N22" s="115"/>
      <c r="O22" s="115"/>
      <c r="P22" s="4"/>
      <c r="Q22" s="4"/>
    </row>
    <row r="23" spans="1:19" ht="60.75" customHeight="1" x14ac:dyDescent="0.25">
      <c r="A23" s="268">
        <v>16</v>
      </c>
      <c r="B23" s="114" t="s">
        <v>280</v>
      </c>
      <c r="C23" s="268">
        <v>1</v>
      </c>
      <c r="D23" s="34" t="s">
        <v>286</v>
      </c>
      <c r="E23" s="34" t="s">
        <v>78</v>
      </c>
      <c r="F23" s="268">
        <v>50.9</v>
      </c>
      <c r="G23" s="268">
        <v>49.5</v>
      </c>
      <c r="H23" s="268">
        <v>53.5</v>
      </c>
      <c r="I23" s="268">
        <f>H23-G23</f>
        <v>4</v>
      </c>
      <c r="J23" s="268">
        <f>ROUND(I23/G23*100,1)</f>
        <v>8.1</v>
      </c>
      <c r="K23" s="268">
        <f>H23-G23</f>
        <v>4</v>
      </c>
      <c r="L23" s="66" t="s">
        <v>410</v>
      </c>
      <c r="M23" s="115">
        <f>ROUND(H23/G23*100,1)</f>
        <v>108.1</v>
      </c>
      <c r="N23" s="115">
        <f>M23-9.4</f>
        <v>98.699999999999989</v>
      </c>
      <c r="O23" s="406" t="e">
        <f>ROUND((N23+#REF!+#REF!+N24)/4,1)</f>
        <v>#REF!</v>
      </c>
      <c r="P23" s="43">
        <v>1</v>
      </c>
      <c r="Q23" s="43"/>
    </row>
    <row r="24" spans="1:19" ht="113.25" customHeight="1" x14ac:dyDescent="0.25">
      <c r="A24" s="268">
        <v>16</v>
      </c>
      <c r="B24" s="114" t="s">
        <v>280</v>
      </c>
      <c r="C24" s="268">
        <v>2</v>
      </c>
      <c r="D24" s="34" t="s">
        <v>92</v>
      </c>
      <c r="E24" s="34" t="s">
        <v>78</v>
      </c>
      <c r="F24" s="268">
        <v>94.8</v>
      </c>
      <c r="G24" s="268">
        <v>92.5</v>
      </c>
      <c r="H24" s="268">
        <v>93.3</v>
      </c>
      <c r="I24" s="268">
        <f>H24-G24</f>
        <v>0.79999999999999716</v>
      </c>
      <c r="J24" s="268">
        <f>ROUND(I24/G24*100,1)</f>
        <v>0.9</v>
      </c>
      <c r="K24" s="268">
        <f>H24-G24</f>
        <v>0.79999999999999716</v>
      </c>
      <c r="L24" s="66" t="s">
        <v>410</v>
      </c>
      <c r="M24" s="115">
        <f>ROUND(H24/G24*100,1)</f>
        <v>100.9</v>
      </c>
      <c r="N24" s="115">
        <f>M24</f>
        <v>100.9</v>
      </c>
      <c r="O24" s="407"/>
      <c r="P24" s="43">
        <v>0.878</v>
      </c>
      <c r="Q24" s="43"/>
    </row>
    <row r="25" spans="1:19" x14ac:dyDescent="0.25">
      <c r="A25" s="268"/>
      <c r="B25" s="114"/>
      <c r="C25" s="268"/>
      <c r="D25" s="413" t="s">
        <v>4</v>
      </c>
      <c r="E25" s="413"/>
      <c r="F25" s="413"/>
      <c r="G25" s="413"/>
      <c r="H25" s="413"/>
      <c r="I25" s="413"/>
      <c r="J25" s="413"/>
      <c r="K25" s="413"/>
      <c r="L25" s="413"/>
      <c r="M25" s="115"/>
      <c r="N25" s="115"/>
      <c r="O25" s="115"/>
      <c r="P25" s="4"/>
      <c r="Q25" s="4"/>
    </row>
    <row r="26" spans="1:19" ht="81" customHeight="1" x14ac:dyDescent="0.25">
      <c r="A26" s="268">
        <v>16</v>
      </c>
      <c r="B26" s="114" t="s">
        <v>281</v>
      </c>
      <c r="C26" s="268">
        <v>1</v>
      </c>
      <c r="D26" s="34" t="s">
        <v>153</v>
      </c>
      <c r="E26" s="34" t="s">
        <v>78</v>
      </c>
      <c r="F26" s="268">
        <v>100</v>
      </c>
      <c r="G26" s="268">
        <v>100</v>
      </c>
      <c r="H26" s="268">
        <v>100</v>
      </c>
      <c r="I26" s="268">
        <f>H26-G26</f>
        <v>0</v>
      </c>
      <c r="J26" s="268">
        <f>ROUND(I26/G26*100,1)</f>
        <v>0</v>
      </c>
      <c r="K26" s="268">
        <v>0</v>
      </c>
      <c r="L26" s="66" t="s">
        <v>410</v>
      </c>
      <c r="M26" s="115">
        <f>ROUND(H26/G26*100,1)</f>
        <v>100</v>
      </c>
      <c r="N26" s="115">
        <f>M26</f>
        <v>100</v>
      </c>
      <c r="O26" s="203"/>
      <c r="P26" s="43">
        <v>1</v>
      </c>
      <c r="Q26" s="43">
        <v>5</v>
      </c>
      <c r="R26" s="43">
        <v>4</v>
      </c>
      <c r="S26" s="43">
        <v>3</v>
      </c>
    </row>
    <row r="27" spans="1:19" ht="123.75" customHeight="1" x14ac:dyDescent="0.25">
      <c r="A27" s="268">
        <v>16</v>
      </c>
      <c r="B27" s="114" t="s">
        <v>281</v>
      </c>
      <c r="C27" s="268">
        <v>2</v>
      </c>
      <c r="D27" s="34" t="s">
        <v>287</v>
      </c>
      <c r="E27" s="34" t="s">
        <v>57</v>
      </c>
      <c r="F27" s="268">
        <v>3700</v>
      </c>
      <c r="G27" s="268">
        <v>4308</v>
      </c>
      <c r="H27" s="268">
        <v>3237.3</v>
      </c>
      <c r="I27" s="268">
        <f>H27-G27</f>
        <v>-1070.6999999999998</v>
      </c>
      <c r="J27" s="268">
        <f>ROUND(I27/G27*100,1)</f>
        <v>-24.9</v>
      </c>
      <c r="K27" s="268">
        <f>ROUND(H27/G27*100,1)</f>
        <v>75.099999999999994</v>
      </c>
      <c r="L27" s="66" t="s">
        <v>422</v>
      </c>
      <c r="M27" s="115">
        <f>ROUND(H27/G27*100,1)</f>
        <v>75.099999999999994</v>
      </c>
      <c r="N27" s="115">
        <f>M27</f>
        <v>75.099999999999994</v>
      </c>
      <c r="O27" s="203"/>
      <c r="P27" s="43">
        <v>0.182</v>
      </c>
      <c r="Q27" s="43"/>
    </row>
    <row r="28" spans="1:19" ht="117.75" customHeight="1" x14ac:dyDescent="0.25">
      <c r="A28" s="268">
        <v>16</v>
      </c>
      <c r="B28" s="114" t="s">
        <v>281</v>
      </c>
      <c r="C28" s="268">
        <v>3</v>
      </c>
      <c r="D28" s="34" t="s">
        <v>288</v>
      </c>
      <c r="E28" s="34" t="s">
        <v>78</v>
      </c>
      <c r="F28" s="268">
        <v>83</v>
      </c>
      <c r="G28" s="268">
        <v>100</v>
      </c>
      <c r="H28" s="268">
        <v>75</v>
      </c>
      <c r="I28" s="268">
        <f>H28-G28</f>
        <v>-25</v>
      </c>
      <c r="J28" s="268">
        <f>ROUND(I28/G28*100,1)</f>
        <v>-25</v>
      </c>
      <c r="K28" s="268">
        <f>H28-G28</f>
        <v>-25</v>
      </c>
      <c r="L28" s="66" t="s">
        <v>435</v>
      </c>
      <c r="M28" s="115">
        <f>ROUND(H28/G28*100,1)</f>
        <v>75</v>
      </c>
      <c r="N28" s="115">
        <f>M28-140.8</f>
        <v>-65.800000000000011</v>
      </c>
      <c r="O28" s="203"/>
      <c r="P28" s="43">
        <v>1</v>
      </c>
      <c r="Q28" s="43"/>
    </row>
    <row r="29" spans="1:19" x14ac:dyDescent="0.25">
      <c r="A29" s="268"/>
      <c r="B29" s="114"/>
      <c r="C29" s="268"/>
      <c r="D29" s="413" t="s">
        <v>48</v>
      </c>
      <c r="E29" s="413"/>
      <c r="F29" s="413"/>
      <c r="G29" s="413"/>
      <c r="H29" s="413"/>
      <c r="I29" s="413"/>
      <c r="J29" s="413"/>
      <c r="K29" s="413"/>
      <c r="L29" s="413"/>
      <c r="M29" s="115"/>
      <c r="N29" s="115"/>
      <c r="O29" s="115"/>
      <c r="P29" s="4"/>
      <c r="Q29" s="4"/>
    </row>
    <row r="30" spans="1:19" s="62" customFormat="1" ht="70.5" customHeight="1" x14ac:dyDescent="0.25">
      <c r="A30" s="268">
        <v>16</v>
      </c>
      <c r="B30" s="114" t="s">
        <v>282</v>
      </c>
      <c r="C30" s="268">
        <v>1</v>
      </c>
      <c r="D30" s="34" t="s">
        <v>154</v>
      </c>
      <c r="E30" s="34" t="s">
        <v>78</v>
      </c>
      <c r="F30" s="268">
        <v>4.0999999999999996</v>
      </c>
      <c r="G30" s="268">
        <v>3.5</v>
      </c>
      <c r="H30" s="242">
        <v>2.1</v>
      </c>
      <c r="I30" s="268">
        <f>H30-G30</f>
        <v>-1.4</v>
      </c>
      <c r="J30" s="268">
        <f>ROUND(I30/G30*100,1)</f>
        <v>-40</v>
      </c>
      <c r="K30" s="242">
        <f>H30-G30</f>
        <v>-1.4</v>
      </c>
      <c r="L30" s="66" t="s">
        <v>411</v>
      </c>
      <c r="M30" s="115">
        <f>ROUND(H30/G30*100,1)</f>
        <v>60</v>
      </c>
      <c r="N30" s="115">
        <f t="shared" ref="N30:N35" si="1">M30</f>
        <v>60</v>
      </c>
      <c r="O30" s="414"/>
      <c r="P30" s="116">
        <v>0.17100000000000001</v>
      </c>
      <c r="Q30" s="116">
        <v>6</v>
      </c>
      <c r="R30" s="116">
        <v>4</v>
      </c>
      <c r="S30" s="116">
        <v>4</v>
      </c>
    </row>
    <row r="31" spans="1:19" s="62" customFormat="1" ht="165.75" x14ac:dyDescent="0.25">
      <c r="A31" s="268">
        <v>16</v>
      </c>
      <c r="B31" s="114" t="s">
        <v>282</v>
      </c>
      <c r="C31" s="268">
        <v>2</v>
      </c>
      <c r="D31" s="34" t="s">
        <v>155</v>
      </c>
      <c r="E31" s="34" t="s">
        <v>78</v>
      </c>
      <c r="F31" s="268">
        <v>0.1</v>
      </c>
      <c r="G31" s="268">
        <v>72</v>
      </c>
      <c r="H31" s="268">
        <v>1.1000000000000001</v>
      </c>
      <c r="I31" s="268">
        <f>H31-G31</f>
        <v>-70.900000000000006</v>
      </c>
      <c r="J31" s="268">
        <f>ROUND(I31/G31*100,1)</f>
        <v>-98.5</v>
      </c>
      <c r="K31" s="242">
        <f>H31-G31</f>
        <v>-70.900000000000006</v>
      </c>
      <c r="L31" s="121" t="s">
        <v>423</v>
      </c>
      <c r="M31" s="115">
        <f>ROUND(H31/90*100,1)</f>
        <v>1.2</v>
      </c>
      <c r="N31" s="115">
        <f t="shared" si="1"/>
        <v>1.2</v>
      </c>
      <c r="O31" s="414"/>
      <c r="P31" s="116">
        <v>0.438</v>
      </c>
    </row>
    <row r="32" spans="1:19" s="62" customFormat="1" ht="127.5" x14ac:dyDescent="0.25">
      <c r="A32" s="268">
        <v>16</v>
      </c>
      <c r="B32" s="114" t="s">
        <v>282</v>
      </c>
      <c r="C32" s="268">
        <v>3</v>
      </c>
      <c r="D32" s="34" t="s">
        <v>156</v>
      </c>
      <c r="E32" s="34" t="s">
        <v>78</v>
      </c>
      <c r="F32" s="268">
        <v>100</v>
      </c>
      <c r="G32" s="268">
        <v>100</v>
      </c>
      <c r="H32" s="268">
        <v>100</v>
      </c>
      <c r="I32" s="268">
        <f>H32-G32</f>
        <v>0</v>
      </c>
      <c r="J32" s="268">
        <f>ROUND(I32/G32*100,1)</f>
        <v>0</v>
      </c>
      <c r="K32" s="242">
        <f t="shared" ref="K32" si="2">H32/G32*100</f>
        <v>100</v>
      </c>
      <c r="L32" s="66" t="s">
        <v>410</v>
      </c>
      <c r="M32" s="115">
        <f>ROUND(H32/G32*100,1)</f>
        <v>100</v>
      </c>
      <c r="N32" s="115">
        <f t="shared" si="1"/>
        <v>100</v>
      </c>
      <c r="O32" s="414"/>
      <c r="P32" s="116">
        <v>1</v>
      </c>
      <c r="Q32" s="62" t="e">
        <f>Q30+Q26+#REF!+Q19+Q16</f>
        <v>#REF!</v>
      </c>
      <c r="R32" s="62" t="e">
        <f>R30+R26+#REF!+R19+R16</f>
        <v>#REF!</v>
      </c>
      <c r="S32" s="62" t="e">
        <f>S30+S26+#REF!+S19+S16</f>
        <v>#REF!</v>
      </c>
    </row>
    <row r="33" spans="1:16" s="62" customFormat="1" ht="63.75" x14ac:dyDescent="0.25">
      <c r="A33" s="268">
        <v>16</v>
      </c>
      <c r="B33" s="114" t="s">
        <v>282</v>
      </c>
      <c r="C33" s="268">
        <v>4</v>
      </c>
      <c r="D33" s="34" t="s">
        <v>429</v>
      </c>
      <c r="E33" s="34" t="s">
        <v>78</v>
      </c>
      <c r="F33" s="268">
        <v>97</v>
      </c>
      <c r="G33" s="268">
        <v>90</v>
      </c>
      <c r="H33" s="268">
        <v>90</v>
      </c>
      <c r="I33" s="268">
        <f>H33-G33</f>
        <v>0</v>
      </c>
      <c r="J33" s="268">
        <f>ROUND(I33/G33*100,1)</f>
        <v>0</v>
      </c>
      <c r="K33" s="242">
        <f>H33-G33</f>
        <v>0</v>
      </c>
      <c r="L33" s="66" t="s">
        <v>410</v>
      </c>
      <c r="M33" s="115">
        <f>ROUND(H33/90*100,1)</f>
        <v>100</v>
      </c>
      <c r="N33" s="115">
        <f t="shared" si="1"/>
        <v>100</v>
      </c>
      <c r="O33" s="414"/>
      <c r="P33" s="116">
        <v>1</v>
      </c>
    </row>
    <row r="34" spans="1:16" ht="63.75" x14ac:dyDescent="0.25">
      <c r="A34" s="268">
        <v>16</v>
      </c>
      <c r="B34" s="114" t="s">
        <v>282</v>
      </c>
      <c r="C34" s="268">
        <v>5</v>
      </c>
      <c r="D34" s="34" t="s">
        <v>430</v>
      </c>
      <c r="E34" s="34" t="s">
        <v>301</v>
      </c>
      <c r="F34" s="268">
        <v>1</v>
      </c>
      <c r="G34" s="268" t="s">
        <v>157</v>
      </c>
      <c r="H34" s="268">
        <v>1</v>
      </c>
      <c r="I34" s="268"/>
      <c r="J34" s="268"/>
      <c r="K34" s="242">
        <v>100</v>
      </c>
      <c r="L34" s="66" t="s">
        <v>410</v>
      </c>
      <c r="M34" s="115">
        <v>100</v>
      </c>
      <c r="N34" s="115">
        <f t="shared" si="1"/>
        <v>100</v>
      </c>
      <c r="O34" s="414"/>
      <c r="P34" s="43">
        <v>1</v>
      </c>
    </row>
    <row r="35" spans="1:16" ht="38.25" x14ac:dyDescent="0.25">
      <c r="A35" s="268">
        <v>16</v>
      </c>
      <c r="B35" s="114" t="s">
        <v>282</v>
      </c>
      <c r="C35" s="268">
        <v>6</v>
      </c>
      <c r="D35" s="34" t="s">
        <v>431</v>
      </c>
      <c r="E35" s="34" t="s">
        <v>158</v>
      </c>
      <c r="F35" s="268">
        <v>15</v>
      </c>
      <c r="G35" s="268" t="s">
        <v>159</v>
      </c>
      <c r="H35" s="268">
        <v>15</v>
      </c>
      <c r="I35" s="268"/>
      <c r="J35" s="268"/>
      <c r="K35" s="242">
        <v>100</v>
      </c>
      <c r="L35" s="66" t="s">
        <v>410</v>
      </c>
      <c r="M35" s="115">
        <v>100</v>
      </c>
      <c r="N35" s="115">
        <f t="shared" si="1"/>
        <v>100</v>
      </c>
      <c r="O35" s="414"/>
      <c r="P35" s="43">
        <v>1</v>
      </c>
    </row>
    <row r="36" spans="1:16" x14ac:dyDescent="0.25">
      <c r="A36" s="269"/>
      <c r="B36" s="269"/>
      <c r="C36" s="269"/>
      <c r="D36" s="62"/>
      <c r="E36" s="62"/>
      <c r="P36" t="e">
        <f>P14+P15+P16+P17+#REF!+#REF!+P19+P20+#REF!+P21+P23+#REF!+#REF!+P24+#REF!+#REF!+P26+#REF!+#REF!+#REF!+P30+P32+P31+P33+P34+P35</f>
        <v>#REF!</v>
      </c>
    </row>
    <row r="37" spans="1:16" ht="37.5" customHeight="1" x14ac:dyDescent="0.3">
      <c r="A37" s="405" t="s">
        <v>315</v>
      </c>
      <c r="B37" s="405"/>
      <c r="C37" s="405"/>
      <c r="D37" s="405"/>
      <c r="E37" s="197"/>
      <c r="F37" s="197"/>
      <c r="G37" s="197"/>
      <c r="H37" s="411"/>
      <c r="I37" s="411"/>
      <c r="J37" s="411"/>
      <c r="K37" s="411"/>
      <c r="L37" s="399" t="s">
        <v>270</v>
      </c>
      <c r="M37" s="399"/>
      <c r="N37" s="399"/>
      <c r="O37" s="205"/>
      <c r="P37" t="e">
        <f>P36/26*100</f>
        <v>#REF!</v>
      </c>
    </row>
    <row r="38" spans="1:16" x14ac:dyDescent="0.25">
      <c r="D38" s="68"/>
    </row>
  </sheetData>
  <mergeCells count="34">
    <mergeCell ref="O14:O17"/>
    <mergeCell ref="M10:M12"/>
    <mergeCell ref="N10:N12"/>
    <mergeCell ref="H37:K37"/>
    <mergeCell ref="O19:O21"/>
    <mergeCell ref="D22:L22"/>
    <mergeCell ref="O23:O24"/>
    <mergeCell ref="D25:L25"/>
    <mergeCell ref="D29:L29"/>
    <mergeCell ref="O30:O35"/>
    <mergeCell ref="J10:J12"/>
    <mergeCell ref="K10:K12"/>
    <mergeCell ref="L10:L12"/>
    <mergeCell ref="G10:H10"/>
    <mergeCell ref="O10:O12"/>
    <mergeCell ref="G11:G12"/>
    <mergeCell ref="H11:H12"/>
    <mergeCell ref="A8:D8"/>
    <mergeCell ref="E8:L8"/>
    <mergeCell ref="L37:N37"/>
    <mergeCell ref="A10:B11"/>
    <mergeCell ref="C10:C12"/>
    <mergeCell ref="D10:D12"/>
    <mergeCell ref="E10:E12"/>
    <mergeCell ref="F10:F12"/>
    <mergeCell ref="D18:L18"/>
    <mergeCell ref="I10:I12"/>
    <mergeCell ref="D13:L13"/>
    <mergeCell ref="A37:D37"/>
    <mergeCell ref="A3:M3"/>
    <mergeCell ref="F4:G4"/>
    <mergeCell ref="H4:I4"/>
    <mergeCell ref="A6:D6"/>
    <mergeCell ref="E6:L6"/>
  </mergeCells>
  <pageMargins left="0.70866141732283472" right="0" top="0.35433070866141736" bottom="0.35433070866141736" header="0.31496062992125984" footer="0.31496062992125984"/>
  <pageSetup paperSize="9" scale="79" fitToHeight="4" orientation="landscape" horizontalDpi="300" verticalDpi="300" r:id="rId1"/>
  <rowBreaks count="1" manualBreakCount="1">
    <brk id="25" max="11" man="1"/>
  </rowBreaks>
  <colBreaks count="1" manualBreakCount="1">
    <brk id="12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4"/>
  <sheetViews>
    <sheetView view="pageBreakPreview" zoomScale="89" zoomScaleSheetLayoutView="89" workbookViewId="0">
      <selection activeCell="E13" sqref="E13"/>
    </sheetView>
  </sheetViews>
  <sheetFormatPr defaultColWidth="9.140625" defaultRowHeight="15" x14ac:dyDescent="0.25"/>
  <cols>
    <col min="1" max="1" width="5.85546875" style="2" customWidth="1"/>
    <col min="2" max="2" width="29.42578125" style="2" customWidth="1"/>
    <col min="3" max="3" width="15.85546875" style="2" customWidth="1"/>
    <col min="4" max="4" width="14" style="2" customWidth="1"/>
    <col min="5" max="5" width="39.140625" style="2" customWidth="1"/>
    <col min="6" max="16384" width="9.140625" style="2"/>
  </cols>
  <sheetData>
    <row r="1" spans="1:5" x14ac:dyDescent="0.25">
      <c r="E1" s="11" t="s">
        <v>98</v>
      </c>
    </row>
    <row r="3" spans="1:5" ht="27" customHeight="1" x14ac:dyDescent="0.25">
      <c r="A3" s="415" t="s">
        <v>93</v>
      </c>
      <c r="B3" s="415"/>
      <c r="C3" s="415"/>
      <c r="D3" s="415"/>
      <c r="E3" s="415"/>
    </row>
    <row r="4" spans="1:5" x14ac:dyDescent="0.25">
      <c r="B4" s="11" t="s">
        <v>99</v>
      </c>
      <c r="C4" s="416" t="s">
        <v>328</v>
      </c>
      <c r="D4" s="416"/>
    </row>
    <row r="6" spans="1:5" s="1" customFormat="1" ht="30" x14ac:dyDescent="0.25">
      <c r="A6" s="12" t="s">
        <v>86</v>
      </c>
      <c r="B6" s="12" t="s">
        <v>94</v>
      </c>
      <c r="C6" s="12" t="s">
        <v>95</v>
      </c>
      <c r="D6" s="12" t="s">
        <v>96</v>
      </c>
      <c r="E6" s="12" t="s">
        <v>97</v>
      </c>
    </row>
    <row r="7" spans="1:5" ht="91.5" customHeight="1" x14ac:dyDescent="0.25">
      <c r="A7" s="417">
        <v>1</v>
      </c>
      <c r="B7" s="417" t="s">
        <v>143</v>
      </c>
      <c r="C7" s="420">
        <v>43202</v>
      </c>
      <c r="D7" s="417">
        <v>118</v>
      </c>
      <c r="E7" s="417" t="s">
        <v>413</v>
      </c>
    </row>
    <row r="8" spans="1:5" x14ac:dyDescent="0.25">
      <c r="A8" s="418"/>
      <c r="B8" s="418"/>
      <c r="C8" s="418"/>
      <c r="D8" s="418"/>
      <c r="E8" s="418"/>
    </row>
    <row r="9" spans="1:5" x14ac:dyDescent="0.25">
      <c r="A9" s="419"/>
      <c r="B9" s="419"/>
      <c r="C9" s="419"/>
      <c r="D9" s="419"/>
      <c r="E9" s="419"/>
    </row>
    <row r="10" spans="1:5" ht="81.75" customHeight="1" x14ac:dyDescent="0.25">
      <c r="A10" s="256">
        <v>2</v>
      </c>
      <c r="B10" s="256" t="s">
        <v>143</v>
      </c>
      <c r="C10" s="257">
        <v>43311</v>
      </c>
      <c r="D10" s="255">
        <v>318</v>
      </c>
      <c r="E10" s="256" t="s">
        <v>414</v>
      </c>
    </row>
    <row r="12" spans="1:5" ht="18.75" x14ac:dyDescent="0.25">
      <c r="B12" s="69" t="s">
        <v>315</v>
      </c>
      <c r="C12" s="69"/>
      <c r="D12" s="69"/>
      <c r="E12" s="113" t="s">
        <v>270</v>
      </c>
    </row>
    <row r="14" spans="1:5" x14ac:dyDescent="0.25">
      <c r="E14" s="111"/>
    </row>
  </sheetData>
  <mergeCells count="7">
    <mergeCell ref="A3:E3"/>
    <mergeCell ref="C4:D4"/>
    <mergeCell ref="A7:A9"/>
    <mergeCell ref="B7:B9"/>
    <mergeCell ref="C7:C9"/>
    <mergeCell ref="D7:D9"/>
    <mergeCell ref="E7:E9"/>
  </mergeCells>
  <pageMargins left="0.51181102362204722" right="0" top="0.74803149606299213" bottom="0.74803149606299213" header="0.31496062992125984" footer="0.31496062992125984"/>
  <pageSetup paperSize="9"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Форма 1 (2)</vt:lpstr>
      <vt:lpstr>Форма 2 (2)</vt:lpstr>
      <vt:lpstr>Форма 3  (2)</vt:lpstr>
      <vt:lpstr>Форма 4 окончат.</vt:lpstr>
      <vt:lpstr>Форма 5 (новая)</vt:lpstr>
      <vt:lpstr>Форма 6</vt:lpstr>
      <vt:lpstr>'Форма 1 (2)'!Заголовки_для_печати</vt:lpstr>
      <vt:lpstr>'Форма 2 (2)'!Заголовки_для_печати</vt:lpstr>
      <vt:lpstr>'Форма 3  (2)'!Заголовки_для_печати</vt:lpstr>
      <vt:lpstr>'Форма 4 окончат.'!Заголовки_для_печати</vt:lpstr>
      <vt:lpstr>'Форма 5 (новая)'!Заголовки_для_печати</vt:lpstr>
      <vt:lpstr>'Форма 2 (2)'!Область_печати</vt:lpstr>
      <vt:lpstr>'Форма 3  (2)'!Область_печати</vt:lpstr>
      <vt:lpstr>'Форма 4 окончат.'!Область_печати</vt:lpstr>
      <vt:lpstr>'Форма 5 (новая)'!Область_печати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2019-04-23T06:47:39Z</dcterms:modified>
</cp:coreProperties>
</file>